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3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BuiltIn_Print_Area">'CASH FLOW'!$1:$1</definedName>
    <definedName name="Excel_BuiltIn_Print_Area_1_1">'INCOME'!$A$1:$M$48</definedName>
    <definedName name="Excel_BuiltIn_Print_Area_1_1_1">'INCOME'!$A$1:$M$47</definedName>
    <definedName name="Excel_BuiltIn_Print_Area_2_1">'BALANCE SHEET'!$A$1:$E$66</definedName>
    <definedName name="Excel_BuiltIn_Print_Area_2_1_1">'BALANCE SHEET'!$A$1:$E$67</definedName>
    <definedName name="Excel_BuiltIn_Print_Area_2_1_1_1">'BALANCE SHEET'!$A$1:$E$45,'BALANCE SHEET'!$A$46:$E$66</definedName>
    <definedName name="Excel_BuiltIn_Print_Area_2_1_1_1_1">'BALANCE SHEET'!$A$1:$E$45,'BALANCE SHEET'!$A$46:$E$64</definedName>
    <definedName name="Excel_BuiltIn_Print_Area_2_1_1_1_1_1">'BALANCE SHEET'!$A$1:$E$45,'BALANCE SHEET'!$A$46:$E$65</definedName>
    <definedName name="Excel_BuiltIn_Print_Area_2_1_1_1_1_1_1">'BALANCE SHEET'!$A$1:$E$45,'BALANCE SHEET'!$A$46:$E$66</definedName>
    <definedName name="Excel_BuiltIn_Print_Area_2_1_1_1_1_1_1_1">'BALANCE SHEET'!$A$1:$E$62</definedName>
    <definedName name="Excel_BuiltIn_Print_Area_3_1">'CASH FLOW'!$A$1:$F$48</definedName>
    <definedName name="Excel_BuiltIn_Print_Area_3_11">'CASH FLOW'!$A$1:$F$49</definedName>
    <definedName name="Excel_BuiltIn_Print_Area_3_1_1">'CASH FLOW'!$A$1:$F$52</definedName>
    <definedName name="Excel_BuiltIn_Print_Area_3_1_1_1_1">'CASH FLOW'!$A$1:$F$50</definedName>
    <definedName name="Excel_BuiltIn_Print_Area_4_1">'EQUITY'!$A$1:$S$61</definedName>
    <definedName name="Excel_BuiltIn_Print_Area_4_1_1">'EQUITY'!$A$1:$S$66</definedName>
    <definedName name="Excel_BuiltIn_Print_Area_4_1_1_1">'EQUITY'!$A$1:$S$64</definedName>
    <definedName name="Excel_BuiltIn_Print_Area_4_1_1_1_1">'EQUITY'!$A$1:$Q$64</definedName>
    <definedName name="_xlnm.Print_Area" localSheetId="1">'BALANCE SHEET'!$A$1:$E$65</definedName>
    <definedName name="_xlnm.Print_Area" localSheetId="2">'CASH FLOW'!$A$1:$F$51</definedName>
    <definedName name="_xlnm.Print_Area" localSheetId="3">'EQUITY'!$A$1:$S$63</definedName>
    <definedName name="_xlnm.Print_Area" localSheetId="0">'INCOME'!$A$1:$M$47</definedName>
  </definedNames>
  <calcPr fullCalcOnLoad="1"/>
</workbook>
</file>

<file path=xl/sharedStrings.xml><?xml version="1.0" encoding="utf-8"?>
<sst xmlns="http://schemas.openxmlformats.org/spreadsheetml/2006/main" count="240" uniqueCount="154">
  <si>
    <t>DELLOYD VENTURES BERHAD</t>
  </si>
  <si>
    <t>Interim financial report on consolidated results for the financial year ended 31 December 2006</t>
  </si>
  <si>
    <t>(The figures have not been audited)</t>
  </si>
  <si>
    <t>CONDENSED CONSOLIDATED INCOME STATEMENT</t>
  </si>
  <si>
    <r>
      <t xml:space="preserve">                                </t>
    </r>
    <r>
      <rPr>
        <b/>
        <u val="single"/>
        <sz val="10"/>
        <color indexed="8"/>
        <rFont val="Times New Roman"/>
        <family val="1"/>
      </rPr>
      <t>Individual Quarter</t>
    </r>
  </si>
  <si>
    <r>
      <t xml:space="preserve">                                    </t>
    </r>
    <r>
      <rPr>
        <b/>
        <u val="single"/>
        <sz val="10"/>
        <color indexed="8"/>
        <rFont val="Times New Roman"/>
        <family val="1"/>
      </rPr>
      <t>Cummulative Quarter</t>
    </r>
  </si>
  <si>
    <t>Current</t>
  </si>
  <si>
    <t>Comparative</t>
  </si>
  <si>
    <t>12 months</t>
  </si>
  <si>
    <t>Quarter Ended</t>
  </si>
  <si>
    <t>Cummulative Todate</t>
  </si>
  <si>
    <t xml:space="preserve"> </t>
  </si>
  <si>
    <t>31/12/2006</t>
  </si>
  <si>
    <t>31/12/2005</t>
  </si>
  <si>
    <t>RM'000</t>
  </si>
  <si>
    <t>Revenue</t>
  </si>
  <si>
    <t>Operating Expenses</t>
  </si>
  <si>
    <t>Other Operating Income</t>
  </si>
  <si>
    <t>(Loss) / Profit from Operations</t>
  </si>
  <si>
    <t>Finance Costs</t>
  </si>
  <si>
    <t>Other investment income</t>
  </si>
  <si>
    <t>Share of Profit from Associated Company</t>
  </si>
  <si>
    <t>(Loss) / Profit Before Taxation</t>
  </si>
  <si>
    <t>Taxation</t>
  </si>
  <si>
    <t>(Loss) / Profit After Taxation</t>
  </si>
  <si>
    <t>Attributable to:</t>
  </si>
  <si>
    <t>Equity Holders of the Parent</t>
  </si>
  <si>
    <t>Minority Interests</t>
  </si>
  <si>
    <t>Earnings Per Share</t>
  </si>
  <si>
    <t xml:space="preserve">        - Basic (sen)</t>
  </si>
  <si>
    <t xml:space="preserve">        - Diluted (sen)</t>
  </si>
  <si>
    <t>N/A</t>
  </si>
  <si>
    <t>(The Condensed Consolidated Income Statements should be read in conjunction with the Annual Financial Report for the year ended 31</t>
  </si>
  <si>
    <t>December 2005)</t>
  </si>
  <si>
    <t>CONDENSED CONSOLIDATED BALANCE SHEETS</t>
  </si>
  <si>
    <t>UNAUDITED</t>
  </si>
  <si>
    <t>AUDITED</t>
  </si>
  <si>
    <t>AS AT</t>
  </si>
  <si>
    <t>(Restated)</t>
  </si>
  <si>
    <t>ASSETS</t>
  </si>
  <si>
    <t>Non – current assets</t>
  </si>
  <si>
    <t>Property, Plant &amp; Equipment</t>
  </si>
  <si>
    <t>Investment Property</t>
  </si>
  <si>
    <t>Investments in Associated Companies</t>
  </si>
  <si>
    <t>Other investments</t>
  </si>
  <si>
    <t>Intangible Assets</t>
  </si>
  <si>
    <t>Deferred tax assets</t>
  </si>
  <si>
    <t>Goodwill on consolidation</t>
  </si>
  <si>
    <t>CURRENT ASSETS</t>
  </si>
  <si>
    <t>Inventories</t>
  </si>
  <si>
    <t>Trade receivables</t>
  </si>
  <si>
    <t>Other receivables</t>
  </si>
  <si>
    <t>Tax refundable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</si>
  <si>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</si>
  <si>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</si>
  <si>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</si>
  <si>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</si>
  <si>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</si>
  <si>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</si>
  <si>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</si>
  <si>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</si>
  <si>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profits</t>
  </si>
  <si>
    <t>Treasury shares, at cost</t>
  </si>
  <si>
    <t xml:space="preserve">Total Equity </t>
  </si>
  <si>
    <t>Non – current liabilities</t>
  </si>
  <si>
    <t>Borrowings</t>
  </si>
  <si>
    <t>Deferred tax liabilities</t>
  </si>
  <si>
    <t>Current liabilities</t>
  </si>
  <si>
    <t>Trade creditors</t>
  </si>
  <si>
    <t>Other creditors</t>
  </si>
  <si>
    <t>Total liabilities</t>
  </si>
  <si>
    <t>TOTAL EQUITY AND LIABILITIES</t>
  </si>
  <si>
    <t>Net assets per share attributable to ordinary equity holders</t>
  </si>
  <si>
    <t>of the parent (RM)</t>
  </si>
  <si>
    <t xml:space="preserve">(The Condensed Consolidated Balance Sheets should be read in conjunction with the Annual </t>
  </si>
  <si>
    <t>Financial Report for the year ended 31 December 2005)</t>
  </si>
  <si>
    <t>CONDENSED CONSOLIDATED CASH FLOW STATEMENT</t>
  </si>
  <si>
    <t>12 MONTHS</t>
  </si>
  <si>
    <t>ENDED 31/12/2006</t>
  </si>
  <si>
    <t>ENDED 31/12/2005</t>
  </si>
  <si>
    <t>CASH FLOWS FROM OPERATING ACTIVITIES</t>
  </si>
  <si>
    <t>Cash receipts from customers</t>
  </si>
  <si>
    <t>Cash paid to suppliers and employees</t>
  </si>
  <si>
    <t>Cash generated from operations</t>
  </si>
  <si>
    <t>Tax paid</t>
  </si>
  <si>
    <t>Net cash from operating activities</t>
  </si>
  <si>
    <t>CASH FLOWS FOR INVESTING ACTIVITIES</t>
  </si>
  <si>
    <t>Purchase of property, plant and equipment</t>
  </si>
  <si>
    <t>Capital work  in progress</t>
  </si>
  <si>
    <t>Investment in a subsidiary</t>
  </si>
  <si>
    <t>-</t>
  </si>
  <si>
    <t>Dividend  received</t>
  </si>
  <si>
    <t>Proceeds from disposal of property, plant and equipment</t>
  </si>
  <si>
    <t>Rental income</t>
  </si>
  <si>
    <t>Interest income</t>
  </si>
  <si>
    <t>Net cash outflow for investing activities</t>
  </si>
  <si>
    <t>CASH FLOWS FOR FINANCING ACTIVITIES</t>
  </si>
  <si>
    <t>Proceeds from:</t>
  </si>
  <si>
    <t xml:space="preserve">   Medium term notes</t>
  </si>
  <si>
    <t xml:space="preserve">   Other borrowings</t>
  </si>
  <si>
    <t>Interest paid</t>
  </si>
  <si>
    <t>Dividends paid</t>
  </si>
  <si>
    <t>Proceeds from issue of shares</t>
  </si>
  <si>
    <t>Net cash inflow from financing activities</t>
  </si>
  <si>
    <t>Net change in cash and cash equivalents</t>
  </si>
  <si>
    <t>Cash and cash equivalents as at 1 January 2006 / 1 January 2005</t>
  </si>
  <si>
    <t>Cash and cash equivalents as at 31 December 2006 / 31 December 2005</t>
  </si>
  <si>
    <t xml:space="preserve">Note 1  :   For the purpose of the condensed consolidated cash flow </t>
  </si>
  <si>
    <r>
      <t xml:space="preserve">                 </t>
    </r>
    <r>
      <rPr>
        <sz val="12"/>
        <color indexed="8"/>
        <rFont val="Times New Roman"/>
        <family val="1"/>
      </rPr>
      <t>statement, cash and cash equivalents comprises the following :</t>
    </r>
  </si>
  <si>
    <t xml:space="preserve">                                                </t>
  </si>
  <si>
    <r>
      <t xml:space="preserve">                 </t>
    </r>
    <r>
      <rPr>
        <sz val="12"/>
        <color indexed="8"/>
        <rFont val="Times New Roman"/>
        <family val="1"/>
      </rPr>
      <t>Cash and bank balances</t>
    </r>
  </si>
  <si>
    <r>
      <t xml:space="preserve">                 </t>
    </r>
    <r>
      <rPr>
        <sz val="12"/>
        <color indexed="8"/>
        <rFont val="Times New Roman"/>
        <family val="1"/>
      </rPr>
      <t>Bank overdrafts (including short term borrowings)</t>
    </r>
  </si>
  <si>
    <t>(The Condensed Consolidated Cash Flow Statement should be read in conjunction with the Annual Financial Report for the</t>
  </si>
  <si>
    <t>year ended 31 December 2005)</t>
  </si>
  <si>
    <t xml:space="preserve">                                                                           DELLOYD VENTURES BERHAD</t>
  </si>
  <si>
    <t xml:space="preserve">                               CONDENSED CONSOLIDATED STATEMENT OF CHANGES IN EQUITY</t>
  </si>
  <si>
    <t>Minority</t>
  </si>
  <si>
    <t>Total</t>
  </si>
  <si>
    <t xml:space="preserve">Attributable to Equity Holders of the Parent </t>
  </si>
  <si>
    <t>Interest</t>
  </si>
  <si>
    <t>Equity</t>
  </si>
  <si>
    <t xml:space="preserve">Share </t>
  </si>
  <si>
    <t>Share</t>
  </si>
  <si>
    <t>Other</t>
  </si>
  <si>
    <t>Dividend</t>
  </si>
  <si>
    <t>Retained</t>
  </si>
  <si>
    <t>Treasury</t>
  </si>
  <si>
    <t>Capital</t>
  </si>
  <si>
    <t>Premium</t>
  </si>
  <si>
    <t>Reserve</t>
  </si>
  <si>
    <t>Proposed</t>
  </si>
  <si>
    <t>Profits</t>
  </si>
  <si>
    <t xml:space="preserve">Shares </t>
  </si>
  <si>
    <t>12 months year ended 31 December 2006</t>
  </si>
  <si>
    <t>Balance as at 1 January 2006</t>
  </si>
  <si>
    <t>Reclassification of opening balances</t>
  </si>
  <si>
    <t>Effects of adopting FRS 3</t>
  </si>
  <si>
    <t>Currency translation difference</t>
  </si>
  <si>
    <t>Acquisition of subsidiary</t>
  </si>
  <si>
    <t>Net profits for the period</t>
  </si>
  <si>
    <t>Dividend paid</t>
  </si>
  <si>
    <t xml:space="preserve">Treasury Shares </t>
  </si>
  <si>
    <t>Balance as at 31 December 2006</t>
  </si>
  <si>
    <t>NB: For the financial year ended 31 December 2005, the Board has proposed a final dividend of 3% tax exempt and 7% less tax at 28%</t>
  </si>
  <si>
    <t>per ordinary share.</t>
  </si>
  <si>
    <t>12 months year ended 31 December 2005</t>
  </si>
  <si>
    <t>Balance as at 1 January 2005</t>
  </si>
  <si>
    <t>Shares issued pursuant to options exercised</t>
  </si>
  <si>
    <t>under the Employee Share Option Scheme</t>
  </si>
  <si>
    <t>Balance as at 31 December 2005</t>
  </si>
  <si>
    <t>NB: For the financial year ended 31 December 2004, the Board has proposed a final dividend of 10% less tax at 28% per ordinary share.</t>
  </si>
  <si>
    <t>(The Condensed Consolidated Statement of Changes in Equity should be read in conjunction with the Annual Financial Report for the year</t>
  </si>
  <si>
    <t>ended 31 December 2005)</t>
  </si>
  <si>
    <t xml:space="preserve">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</si>
</sst>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m/d/yyyy"/>
    <numFmt numFmtId="167" formatCode="#,##0\ _$;\-#,##0\ _$"/>
  </numFmts>
  <fonts count="17"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ahoma"/>
      <family val="0"/>
    </font>
    <font>
      <b/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ahoma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u val="single"/>
      <sz val="11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1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6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5" fillId="0" borderId="3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/>
    </xf>
    <xf numFmtId="165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5" fontId="9" fillId="0" borderId="0" xfId="0" applyNumberFormat="1" applyFont="1" applyFill="1" applyAlignment="1">
      <alignment/>
    </xf>
    <xf numFmtId="167" fontId="5" fillId="0" borderId="2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5" fontId="14" fillId="0" borderId="0" xfId="0" applyNumberFormat="1" applyFont="1" applyAlignment="1">
      <alignment/>
    </xf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165" fontId="4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/>
    </xf>
    <xf numFmtId="165" fontId="4" fillId="0" borderId="3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/>
    </xf>
    <xf numFmtId="0" fontId="14" fillId="0" borderId="1" xfId="0" applyFont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30">
      <selection activeCell="B52" sqref="B52"/>
    </sheetView>
  </sheetViews>
  <sheetFormatPr defaultColWidth="9.140625" defaultRowHeight="12.75"/>
  <cols>
    <col min="1" max="1" width="40.421875" style="1" customWidth="1"/>
    <col min="2" max="2" width="12.7109375" style="1" customWidth="1"/>
    <col min="3" max="4" width="1.7109375" style="1" customWidth="1"/>
    <col min="5" max="5" width="12.7109375" style="1" customWidth="1"/>
    <col min="6" max="7" width="1.7109375" style="1" customWidth="1"/>
    <col min="8" max="8" width="12.7109375" style="1" customWidth="1"/>
    <col min="9" max="10" width="1.7109375" style="1" customWidth="1"/>
    <col min="11" max="11" width="12.7109375" style="1" customWidth="1"/>
    <col min="12" max="13" width="1.7109375" style="1" customWidth="1"/>
    <col min="14" max="16384" width="11.421875" style="1" customWidth="1"/>
  </cols>
  <sheetData>
    <row r="1" spans="1:12" s="5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3"/>
    </row>
    <row r="2" spans="1:13" s="6" customFormat="1" ht="14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6" customFormat="1" ht="14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6" customFormat="1" ht="14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2" s="5" customFormat="1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s="5" customFormat="1" ht="14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2" s="5" customFormat="1" ht="12.75">
      <c r="A7" s="9"/>
      <c r="B7" s="10"/>
      <c r="C7" s="10"/>
      <c r="D7" s="9"/>
      <c r="E7" s="9"/>
      <c r="F7" s="9"/>
      <c r="G7" s="9"/>
      <c r="H7" s="9"/>
      <c r="I7" s="9"/>
      <c r="J7" s="9"/>
      <c r="K7" s="9"/>
      <c r="L7" s="9"/>
    </row>
    <row r="8" spans="1:12" s="5" customFormat="1" ht="12.75">
      <c r="A8" s="9"/>
      <c r="B8" s="11" t="s">
        <v>4</v>
      </c>
      <c r="C8" s="12"/>
      <c r="D8" s="12"/>
      <c r="E8" s="12"/>
      <c r="F8" s="12"/>
      <c r="G8" s="12"/>
      <c r="H8" s="11" t="s">
        <v>5</v>
      </c>
      <c r="I8" s="12"/>
      <c r="J8" s="12"/>
      <c r="K8" s="12"/>
      <c r="L8" s="12"/>
    </row>
    <row r="9" spans="1:12" s="5" customFormat="1" ht="12.75">
      <c r="A9" s="13"/>
      <c r="B9" s="10"/>
      <c r="C9" s="10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14"/>
      <c r="B10" s="10" t="s">
        <v>6</v>
      </c>
      <c r="C10" s="10"/>
      <c r="D10" s="10"/>
      <c r="E10" s="10" t="s">
        <v>7</v>
      </c>
      <c r="F10" s="10"/>
      <c r="G10" s="10"/>
      <c r="H10" s="10" t="s">
        <v>8</v>
      </c>
      <c r="I10" s="10"/>
      <c r="J10" s="10"/>
      <c r="K10" s="10" t="s">
        <v>8</v>
      </c>
      <c r="L10" s="10"/>
    </row>
    <row r="11" spans="1:12" ht="12.75">
      <c r="A11" s="14"/>
      <c r="B11" s="10" t="s">
        <v>9</v>
      </c>
      <c r="C11" s="10"/>
      <c r="D11" s="10"/>
      <c r="E11" s="10" t="s">
        <v>9</v>
      </c>
      <c r="F11" s="10"/>
      <c r="G11" s="10"/>
      <c r="H11" s="10" t="s">
        <v>10</v>
      </c>
      <c r="I11" s="10"/>
      <c r="J11" s="10"/>
      <c r="K11" s="10" t="s">
        <v>10</v>
      </c>
      <c r="L11" s="10"/>
    </row>
    <row r="12" spans="1:12" ht="12.75">
      <c r="A12" s="14"/>
      <c r="B12" s="10"/>
      <c r="C12" s="10"/>
      <c r="D12" s="10"/>
      <c r="E12" s="10"/>
      <c r="F12" s="10"/>
      <c r="G12" s="10"/>
      <c r="H12" s="10" t="s">
        <v>11</v>
      </c>
      <c r="I12" s="10"/>
      <c r="J12" s="14"/>
      <c r="K12" s="14"/>
      <c r="L12" s="10"/>
    </row>
    <row r="13" spans="1:12" ht="12.75">
      <c r="A13" s="14"/>
      <c r="B13" s="10" t="s">
        <v>12</v>
      </c>
      <c r="C13" s="10"/>
      <c r="D13" s="10"/>
      <c r="E13" s="10" t="s">
        <v>13</v>
      </c>
      <c r="F13" s="10"/>
      <c r="G13" s="10"/>
      <c r="H13" s="10" t="s">
        <v>12</v>
      </c>
      <c r="I13" s="10"/>
      <c r="J13" s="10"/>
      <c r="K13" s="10" t="s">
        <v>13</v>
      </c>
      <c r="L13" s="10"/>
    </row>
    <row r="14" spans="1:12" ht="12.75">
      <c r="A14" s="14"/>
      <c r="B14" s="15" t="s">
        <v>14</v>
      </c>
      <c r="C14" s="15"/>
      <c r="D14" s="15"/>
      <c r="E14" s="15" t="s">
        <v>14</v>
      </c>
      <c r="F14" s="15"/>
      <c r="G14" s="15"/>
      <c r="H14" s="15" t="s">
        <v>14</v>
      </c>
      <c r="I14" s="15"/>
      <c r="J14" s="15"/>
      <c r="K14" s="15" t="s">
        <v>14</v>
      </c>
      <c r="L14" s="15"/>
    </row>
    <row r="15" spans="1:12" ht="12.75">
      <c r="A15" s="14"/>
      <c r="B15" s="10"/>
      <c r="C15" s="10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14" t="s">
        <v>15</v>
      </c>
      <c r="B16" s="16">
        <f>189977-155482</f>
        <v>34495</v>
      </c>
      <c r="C16" s="16"/>
      <c r="D16" s="17"/>
      <c r="E16" s="17">
        <v>55891</v>
      </c>
      <c r="F16" s="17"/>
      <c r="G16" s="17"/>
      <c r="H16" s="16">
        <v>189977</v>
      </c>
      <c r="I16" s="17"/>
      <c r="J16" s="17"/>
      <c r="K16" s="17">
        <v>284502</v>
      </c>
      <c r="L16" s="17"/>
    </row>
    <row r="17" spans="1:12" ht="12.75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2.75">
      <c r="A18" s="14" t="s">
        <v>16</v>
      </c>
      <c r="B18" s="17">
        <f>-181725+144437</f>
        <v>-37288</v>
      </c>
      <c r="C18" s="17"/>
      <c r="D18" s="17"/>
      <c r="E18" s="17">
        <f>-52015</f>
        <v>-52015</v>
      </c>
      <c r="F18" s="17"/>
      <c r="G18" s="17"/>
      <c r="H18" s="17">
        <f>-152357-31270+1+1901</f>
        <v>-181725</v>
      </c>
      <c r="I18" s="17"/>
      <c r="J18" s="17"/>
      <c r="K18" s="17">
        <f>-250118</f>
        <v>-250118</v>
      </c>
      <c r="L18" s="17"/>
    </row>
    <row r="19" spans="1:12" ht="12.75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14" t="s">
        <v>17</v>
      </c>
      <c r="B20" s="17">
        <f>2227-1408</f>
        <v>819</v>
      </c>
      <c r="C20" s="17"/>
      <c r="D20" s="17"/>
      <c r="E20" s="17">
        <v>831</v>
      </c>
      <c r="F20" s="17"/>
      <c r="G20" s="17"/>
      <c r="H20" s="17">
        <f>2477-250</f>
        <v>2227</v>
      </c>
      <c r="I20" s="17"/>
      <c r="J20" s="17"/>
      <c r="K20" s="17">
        <v>3430</v>
      </c>
      <c r="L20" s="17"/>
    </row>
    <row r="21" spans="1:12" ht="12.75">
      <c r="A21" s="14"/>
      <c r="B21" s="18"/>
      <c r="C21" s="18"/>
      <c r="D21" s="17"/>
      <c r="E21" s="18"/>
      <c r="F21" s="18"/>
      <c r="G21" s="17"/>
      <c r="H21" s="18"/>
      <c r="I21" s="18"/>
      <c r="J21" s="17"/>
      <c r="K21" s="18"/>
      <c r="L21" s="18"/>
    </row>
    <row r="22" spans="1:12" ht="12.75">
      <c r="A22" s="1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2.75">
      <c r="A23" s="14" t="s">
        <v>18</v>
      </c>
      <c r="B23" s="17">
        <f>SUM(B16:B21)</f>
        <v>-1974</v>
      </c>
      <c r="C23" s="17"/>
      <c r="D23" s="17"/>
      <c r="E23" s="17">
        <f>SUM(E16:E21)</f>
        <v>4707</v>
      </c>
      <c r="F23" s="17"/>
      <c r="G23" s="17"/>
      <c r="H23" s="17">
        <f>SUM(H16:H21)</f>
        <v>10479</v>
      </c>
      <c r="I23" s="17"/>
      <c r="J23" s="17"/>
      <c r="K23" s="17">
        <f>SUM(K16:K21)</f>
        <v>37814</v>
      </c>
      <c r="L23" s="17"/>
    </row>
    <row r="24" spans="1:12" ht="12.7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14" t="s">
        <v>19</v>
      </c>
      <c r="B25" s="17">
        <f>-1901+889</f>
        <v>-1012</v>
      </c>
      <c r="C25" s="17"/>
      <c r="D25" s="17"/>
      <c r="E25" s="17">
        <f>-131</f>
        <v>-131</v>
      </c>
      <c r="F25" s="17"/>
      <c r="G25" s="17"/>
      <c r="H25" s="17">
        <f>-1901</f>
        <v>-1901</v>
      </c>
      <c r="I25" s="17"/>
      <c r="J25" s="17"/>
      <c r="K25" s="17">
        <f>-150</f>
        <v>-150</v>
      </c>
      <c r="L25" s="17"/>
    </row>
    <row r="26" spans="1:12" ht="12.75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4" t="s">
        <v>20</v>
      </c>
      <c r="B27" s="17">
        <f>250-187</f>
        <v>63</v>
      </c>
      <c r="C27" s="17"/>
      <c r="D27" s="17"/>
      <c r="E27" s="17">
        <v>72</v>
      </c>
      <c r="F27" s="17"/>
      <c r="G27" s="17"/>
      <c r="H27" s="17">
        <v>250</v>
      </c>
      <c r="I27" s="17"/>
      <c r="J27" s="17"/>
      <c r="K27" s="17">
        <v>202</v>
      </c>
      <c r="L27" s="17"/>
    </row>
    <row r="28" spans="1:12" ht="12.7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14" t="s">
        <v>21</v>
      </c>
      <c r="B29" s="18">
        <f>3922-2332</f>
        <v>1590</v>
      </c>
      <c r="C29" s="18"/>
      <c r="D29" s="17"/>
      <c r="E29" s="18">
        <v>279</v>
      </c>
      <c r="F29" s="18"/>
      <c r="G29" s="17"/>
      <c r="H29" s="18">
        <f>5447-1525</f>
        <v>3922</v>
      </c>
      <c r="I29" s="18"/>
      <c r="J29" s="17"/>
      <c r="K29" s="18">
        <v>685</v>
      </c>
      <c r="L29" s="18"/>
    </row>
    <row r="30" spans="1:12" ht="12.75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2.75">
      <c r="A31" s="14" t="s">
        <v>22</v>
      </c>
      <c r="B31" s="17">
        <f>SUM(B23:B29)</f>
        <v>-1333</v>
      </c>
      <c r="C31" s="17"/>
      <c r="D31" s="17"/>
      <c r="E31" s="17">
        <f>SUM(E23:E29)</f>
        <v>4927</v>
      </c>
      <c r="F31" s="17"/>
      <c r="G31" s="17"/>
      <c r="H31" s="17">
        <f>SUM(H23:H29)</f>
        <v>12750</v>
      </c>
      <c r="I31" s="17"/>
      <c r="J31" s="17"/>
      <c r="K31" s="17">
        <f>SUM(K23:K29)</f>
        <v>38551</v>
      </c>
      <c r="L31" s="17"/>
    </row>
    <row r="32" spans="1:12" ht="12.75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2.75">
      <c r="A33" s="14" t="s">
        <v>23</v>
      </c>
      <c r="B33" s="17">
        <f>-3141-882+3320</f>
        <v>-703</v>
      </c>
      <c r="C33" s="17"/>
      <c r="D33" s="17"/>
      <c r="E33" s="17">
        <v>3263</v>
      </c>
      <c r="F33" s="17"/>
      <c r="G33" s="17"/>
      <c r="H33" s="17">
        <f>-3141-882</f>
        <v>-4023</v>
      </c>
      <c r="I33" s="17"/>
      <c r="J33" s="17"/>
      <c r="K33" s="17">
        <f>-6385</f>
        <v>-6385</v>
      </c>
      <c r="L33" s="17"/>
    </row>
    <row r="34" spans="1:12" ht="12.75">
      <c r="A34" s="14"/>
      <c r="B34" s="18"/>
      <c r="C34" s="18"/>
      <c r="D34" s="17"/>
      <c r="E34" s="18"/>
      <c r="F34" s="18"/>
      <c r="G34" s="17"/>
      <c r="H34" s="18"/>
      <c r="I34" s="18"/>
      <c r="J34" s="17"/>
      <c r="K34" s="18"/>
      <c r="L34" s="18"/>
    </row>
    <row r="35" spans="1:12" ht="12.75">
      <c r="A35" s="14" t="s">
        <v>24</v>
      </c>
      <c r="B35" s="19">
        <f>SUM(B31:B33)</f>
        <v>-2036</v>
      </c>
      <c r="C35" s="18"/>
      <c r="D35" s="17"/>
      <c r="E35" s="19">
        <f>SUM(E31:E33)</f>
        <v>8190</v>
      </c>
      <c r="F35" s="18"/>
      <c r="G35" s="17"/>
      <c r="H35" s="18">
        <f>SUM(H31:H33)</f>
        <v>8727</v>
      </c>
      <c r="I35" s="18"/>
      <c r="J35" s="17"/>
      <c r="K35" s="19">
        <f>SUM(K31:K33)</f>
        <v>32166</v>
      </c>
      <c r="L35" s="18"/>
    </row>
    <row r="36" spans="1:12" ht="12.75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2.75">
      <c r="A37" s="14" t="s">
        <v>25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14" t="s">
        <v>26</v>
      </c>
      <c r="B38" s="17">
        <f>11367-12226</f>
        <v>-859</v>
      </c>
      <c r="C38" s="17"/>
      <c r="D38" s="17"/>
      <c r="E38" s="17">
        <v>8156</v>
      </c>
      <c r="F38" s="17"/>
      <c r="G38" s="17"/>
      <c r="H38" s="17">
        <v>11367</v>
      </c>
      <c r="I38" s="17"/>
      <c r="J38" s="17"/>
      <c r="K38" s="17">
        <v>31987</v>
      </c>
      <c r="L38" s="17"/>
    </row>
    <row r="39" spans="1:12" ht="12.75">
      <c r="A39" s="14" t="s">
        <v>27</v>
      </c>
      <c r="B39" s="18">
        <f>-2640+1463</f>
        <v>-1177</v>
      </c>
      <c r="C39" s="18"/>
      <c r="D39" s="17"/>
      <c r="E39" s="18">
        <v>34</v>
      </c>
      <c r="F39" s="18"/>
      <c r="G39" s="17"/>
      <c r="H39" s="18">
        <f>-2640</f>
        <v>-2640</v>
      </c>
      <c r="I39" s="18"/>
      <c r="J39" s="17"/>
      <c r="K39" s="18">
        <v>179</v>
      </c>
      <c r="L39" s="18"/>
    </row>
    <row r="40" spans="1:12" ht="12.75">
      <c r="A40" s="14"/>
      <c r="B40" s="20">
        <f>SUM(B38:B39)</f>
        <v>-2036</v>
      </c>
      <c r="C40" s="18"/>
      <c r="D40" s="17"/>
      <c r="E40" s="19">
        <f>SUM(E38:E39)</f>
        <v>8190</v>
      </c>
      <c r="F40" s="18"/>
      <c r="G40" s="17"/>
      <c r="H40" s="20">
        <f>SUM(H38:H39)</f>
        <v>8727</v>
      </c>
      <c r="I40" s="18"/>
      <c r="J40" s="17"/>
      <c r="K40" s="18">
        <f>SUM(K38:K39)</f>
        <v>32166</v>
      </c>
      <c r="L40" s="18"/>
    </row>
    <row r="41" spans="1:12" ht="12.75">
      <c r="A41" s="1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14" t="s">
        <v>28</v>
      </c>
      <c r="B42" s="17"/>
      <c r="C42" s="22"/>
      <c r="D42" s="23"/>
      <c r="E42" s="17"/>
      <c r="F42" s="17"/>
      <c r="G42" s="23"/>
      <c r="H42" s="21"/>
      <c r="I42" s="23"/>
      <c r="J42" s="23"/>
      <c r="K42" s="17"/>
      <c r="L42" s="23"/>
    </row>
    <row r="43" spans="1:12" ht="12.75">
      <c r="A43" s="14" t="s">
        <v>29</v>
      </c>
      <c r="B43" s="24">
        <f>B38/88863*100</f>
        <v>-0.9666565387169013</v>
      </c>
      <c r="C43" s="22"/>
      <c r="D43" s="23"/>
      <c r="E43" s="24">
        <f>E38/88863*100</f>
        <v>9.178173142927877</v>
      </c>
      <c r="F43" s="23"/>
      <c r="G43" s="23"/>
      <c r="H43" s="24">
        <f>H38/88863*100</f>
        <v>12.791600553661253</v>
      </c>
      <c r="I43" s="23"/>
      <c r="J43" s="23"/>
      <c r="K43" s="24">
        <f>K38/88863*100</f>
        <v>35.995858793873715</v>
      </c>
      <c r="L43" s="17"/>
    </row>
    <row r="44" spans="1:12" ht="12.75">
      <c r="A44" s="14" t="s">
        <v>30</v>
      </c>
      <c r="B44" s="25" t="s">
        <v>31</v>
      </c>
      <c r="C44" s="17"/>
      <c r="D44" s="17"/>
      <c r="E44" s="25" t="s">
        <v>31</v>
      </c>
      <c r="F44" s="17"/>
      <c r="G44" s="17"/>
      <c r="H44" s="25" t="s">
        <v>31</v>
      </c>
      <c r="I44" s="17"/>
      <c r="J44" s="17"/>
      <c r="K44" s="25" t="s">
        <v>31</v>
      </c>
      <c r="L44" s="17"/>
    </row>
    <row r="45" spans="1:12" ht="12.75">
      <c r="A45" s="14"/>
      <c r="B45" s="22"/>
      <c r="C45" s="22"/>
      <c r="D45" s="23"/>
      <c r="E45" s="23"/>
      <c r="F45" s="23"/>
      <c r="G45" s="23"/>
      <c r="H45" s="22"/>
      <c r="I45" s="22"/>
      <c r="J45" s="22"/>
      <c r="K45" s="23"/>
      <c r="L45" s="23"/>
    </row>
    <row r="46" spans="1:12" ht="12.75">
      <c r="A46" s="14" t="s">
        <v>32</v>
      </c>
      <c r="B46" s="10"/>
      <c r="C46" s="10"/>
      <c r="D46" s="26"/>
      <c r="E46" s="26"/>
      <c r="F46" s="26"/>
      <c r="G46" s="26"/>
      <c r="H46" s="26"/>
      <c r="I46" s="10"/>
      <c r="J46" s="17"/>
      <c r="K46" s="23"/>
      <c r="L46" s="14"/>
    </row>
    <row r="47" spans="1:12" ht="12.75">
      <c r="A47" s="14" t="s">
        <v>33</v>
      </c>
      <c r="B47" s="10"/>
      <c r="C47" s="10"/>
      <c r="D47" s="26"/>
      <c r="E47" s="26"/>
      <c r="F47" s="26"/>
      <c r="G47" s="26"/>
      <c r="H47" s="26"/>
      <c r="I47" s="10"/>
      <c r="J47" s="10"/>
      <c r="K47" s="14"/>
      <c r="L47" s="14"/>
    </row>
    <row r="49" spans="2:11" ht="12.75">
      <c r="B49" s="27"/>
      <c r="E49" s="27"/>
      <c r="H49" s="27"/>
      <c r="K49" s="27"/>
    </row>
  </sheetData>
  <mergeCells count="4">
    <mergeCell ref="A2:M2"/>
    <mergeCell ref="A3:M3"/>
    <mergeCell ref="A4:M4"/>
    <mergeCell ref="A6:M6"/>
  </mergeCells>
  <printOptions horizontalCentered="1"/>
  <pageMargins left="0.3" right="0.3" top="0.3" bottom="0.3" header="0.511805555555556" footer="0.511805555555556"/>
  <pageSetup fitToHeight="1" fitToWidth="1" horizontalDpi="1200" verticalDpi="12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49">
      <selection activeCell="A73" sqref="A73"/>
    </sheetView>
  </sheetViews>
  <sheetFormatPr defaultColWidth="9.140625" defaultRowHeight="12.75"/>
  <cols>
    <col min="1" max="1" width="52.8515625" style="1" customWidth="1"/>
    <col min="2" max="2" width="13.00390625" style="1" customWidth="1"/>
    <col min="3" max="3" width="6.57421875" style="1" customWidth="1"/>
    <col min="4" max="4" width="13.00390625" style="1" customWidth="1"/>
    <col min="5" max="5" width="3.57421875" style="1" customWidth="1"/>
    <col min="6" max="16384" width="11.421875" style="1" customWidth="1"/>
  </cols>
  <sheetData>
    <row r="1" spans="1:4" ht="16.5" customHeight="1">
      <c r="A1" s="69" t="s">
        <v>0</v>
      </c>
      <c r="B1" s="69"/>
      <c r="C1" s="69"/>
      <c r="D1" s="69"/>
    </row>
    <row r="2" spans="1:4" ht="16.5" customHeight="1">
      <c r="A2" s="69" t="s">
        <v>34</v>
      </c>
      <c r="B2" s="69"/>
      <c r="C2" s="69"/>
      <c r="D2" s="69"/>
    </row>
    <row r="3" spans="1:4" ht="16.5" customHeight="1">
      <c r="A3" s="2"/>
      <c r="B3" s="3"/>
      <c r="C3" s="3"/>
      <c r="D3" s="3"/>
    </row>
    <row r="4" spans="1:4" ht="16.5" customHeight="1">
      <c r="A4" s="14"/>
      <c r="B4" s="28" t="s">
        <v>35</v>
      </c>
      <c r="C4" s="29"/>
      <c r="D4" s="28" t="s">
        <v>36</v>
      </c>
    </row>
    <row r="5" spans="1:4" ht="16.5" customHeight="1">
      <c r="A5" s="14"/>
      <c r="B5" s="28" t="s">
        <v>37</v>
      </c>
      <c r="C5" s="29"/>
      <c r="D5" s="28" t="s">
        <v>37</v>
      </c>
    </row>
    <row r="6" spans="1:4" ht="16.5" customHeight="1">
      <c r="A6" s="14"/>
      <c r="B6" s="30" t="s">
        <v>12</v>
      </c>
      <c r="C6" s="29"/>
      <c r="D6" s="30" t="s">
        <v>13</v>
      </c>
    </row>
    <row r="7" spans="1:4" ht="16.5" customHeight="1">
      <c r="A7" s="14"/>
      <c r="B7" s="31" t="s">
        <v>14</v>
      </c>
      <c r="C7" s="31"/>
      <c r="D7" s="31" t="s">
        <v>14</v>
      </c>
    </row>
    <row r="8" spans="1:4" ht="12.75" customHeight="1">
      <c r="A8" s="14"/>
      <c r="B8" s="31"/>
      <c r="C8" s="31"/>
      <c r="D8" s="31" t="s">
        <v>38</v>
      </c>
    </row>
    <row r="9" spans="1:4" ht="12.75" customHeight="1">
      <c r="A9" s="29" t="s">
        <v>39</v>
      </c>
      <c r="B9" s="31"/>
      <c r="C9" s="31"/>
      <c r="D9" s="31"/>
    </row>
    <row r="10" spans="1:4" ht="12.75" customHeight="1">
      <c r="A10" s="14"/>
      <c r="B10" s="31"/>
      <c r="C10" s="31"/>
      <c r="D10" s="31"/>
    </row>
    <row r="11" spans="1:4" ht="12.75" customHeight="1">
      <c r="A11" s="29" t="s">
        <v>40</v>
      </c>
      <c r="B11" s="31"/>
      <c r="C11" s="31"/>
      <c r="D11" s="31"/>
    </row>
    <row r="12" spans="1:4" ht="12.75" customHeight="1">
      <c r="A12" s="14"/>
      <c r="B12" s="31"/>
      <c r="C12" s="31"/>
      <c r="D12" s="31"/>
    </row>
    <row r="13" spans="1:4" ht="12.75" customHeight="1">
      <c r="A13" s="14" t="s">
        <v>41</v>
      </c>
      <c r="B13" s="17">
        <v>218527</v>
      </c>
      <c r="C13" s="23"/>
      <c r="D13" s="17">
        <f>142887-5431-5931</f>
        <v>131525</v>
      </c>
    </row>
    <row r="14" spans="1:4" ht="12.75" customHeight="1">
      <c r="A14" s="14" t="s">
        <v>42</v>
      </c>
      <c r="B14" s="17">
        <v>11388</v>
      </c>
      <c r="C14" s="23"/>
      <c r="D14" s="17">
        <f>5431+5931</f>
        <v>11362</v>
      </c>
    </row>
    <row r="15" spans="1:4" ht="12.75" customHeight="1">
      <c r="A15" s="14" t="s">
        <v>43</v>
      </c>
      <c r="B15" s="17">
        <f>11906+895</f>
        <v>12801</v>
      </c>
      <c r="C15" s="23"/>
      <c r="D15" s="17">
        <v>9203</v>
      </c>
    </row>
    <row r="16" spans="1:4" ht="12.75" customHeight="1">
      <c r="A16" s="14" t="s">
        <v>44</v>
      </c>
      <c r="B16" s="17">
        <v>1964</v>
      </c>
      <c r="C16" s="23"/>
      <c r="D16" s="17">
        <v>1964</v>
      </c>
    </row>
    <row r="17" spans="1:4" ht="12.75" customHeight="1">
      <c r="A17" s="14" t="s">
        <v>45</v>
      </c>
      <c r="B17" s="17">
        <v>30</v>
      </c>
      <c r="C17" s="23"/>
      <c r="D17" s="17">
        <v>0</v>
      </c>
    </row>
    <row r="18" spans="1:4" ht="12.75" customHeight="1">
      <c r="A18" s="14" t="s">
        <v>46</v>
      </c>
      <c r="B18" s="21">
        <v>1677</v>
      </c>
      <c r="C18" s="23"/>
      <c r="D18" s="21">
        <v>2555</v>
      </c>
    </row>
    <row r="19" spans="1:4" ht="12.75" customHeight="1">
      <c r="A19" s="14" t="s">
        <v>47</v>
      </c>
      <c r="B19" s="18">
        <v>11737</v>
      </c>
      <c r="C19" s="23"/>
      <c r="D19" s="18">
        <v>0</v>
      </c>
    </row>
    <row r="20" spans="1:4" ht="12.75" customHeight="1">
      <c r="A20" s="14"/>
      <c r="B20" s="21">
        <f>SUM(B13:B19)</f>
        <v>258124</v>
      </c>
      <c r="C20" s="23"/>
      <c r="D20" s="21">
        <f>SUM(D13:D19)</f>
        <v>156609</v>
      </c>
    </row>
    <row r="21" spans="1:4" ht="12.75" customHeight="1">
      <c r="A21" s="14"/>
      <c r="B21" s="17"/>
      <c r="C21" s="23"/>
      <c r="D21" s="17"/>
    </row>
    <row r="22" spans="1:4" ht="12.75" customHeight="1">
      <c r="A22" s="29" t="s">
        <v>48</v>
      </c>
      <c r="B22" s="17"/>
      <c r="C22" s="23"/>
      <c r="D22" s="17"/>
    </row>
    <row r="23" spans="1:4" ht="12.75" customHeight="1">
      <c r="A23" s="14" t="s">
        <v>49</v>
      </c>
      <c r="B23" s="17">
        <v>32216</v>
      </c>
      <c r="C23" s="23"/>
      <c r="D23" s="17">
        <v>33752</v>
      </c>
    </row>
    <row r="24" spans="1:4" ht="12.75" customHeight="1">
      <c r="A24" s="14" t="s">
        <v>50</v>
      </c>
      <c r="B24" s="17">
        <v>26767</v>
      </c>
      <c r="C24" s="23"/>
      <c r="D24" s="17">
        <v>37185</v>
      </c>
    </row>
    <row r="25" spans="1:4" ht="12.75" customHeight="1">
      <c r="A25" s="14" t="s">
        <v>51</v>
      </c>
      <c r="B25" s="17">
        <f>15870-398</f>
        <v>15472</v>
      </c>
      <c r="C25" s="23"/>
      <c r="D25" s="17">
        <v>15723</v>
      </c>
    </row>
    <row r="26" spans="1:4" ht="12.75" customHeight="1">
      <c r="A26" s="14" t="s">
        <v>52</v>
      </c>
      <c r="B26" s="17">
        <f>1618+529</f>
        <v>2147</v>
      </c>
      <c r="C26" s="23"/>
      <c r="D26" s="17">
        <v>0</v>
      </c>
    </row>
    <row r="27" spans="1:4" ht="12.75" customHeight="1">
      <c r="A27" s="14" t="s">
        <v>53</v>
      </c>
      <c r="B27" s="17">
        <f>20760+136</f>
        <v>20896</v>
      </c>
      <c r="C27" s="23"/>
      <c r="D27" s="17">
        <v>6656</v>
      </c>
    </row>
    <row r="28" spans="1:4" ht="12.75" customHeight="1">
      <c r="A28" s="14" t="s">
        <v>54</v>
      </c>
      <c r="B28" s="18">
        <f>15423+17925-136+1</f>
        <v>33213</v>
      </c>
      <c r="C28" s="23"/>
      <c r="D28" s="18">
        <v>51693</v>
      </c>
    </row>
    <row r="29" spans="1:4" ht="12.75" customHeight="1">
      <c r="A29" s="14"/>
      <c r="B29" s="32">
        <f>SUM(B23:B28)</f>
        <v>130711</v>
      </c>
      <c r="C29" s="23"/>
      <c r="D29" s="32">
        <f>SUM(D23:D28)</f>
        <v>145009</v>
      </c>
    </row>
    <row r="30" spans="1:4" ht="12.75" customHeight="1">
      <c r="A30" s="14"/>
      <c r="B30" s="17"/>
      <c r="C30" s="23"/>
      <c r="D30" s="17"/>
    </row>
    <row r="31" spans="1:6" ht="12.75" customHeight="1">
      <c r="A31" s="29" t="s">
        <v>55</v>
      </c>
      <c r="B31" s="18">
        <f>SUM(B20+B29)</f>
        <v>388835</v>
      </c>
      <c r="C31" s="23"/>
      <c r="D31" s="18">
        <f>D29+D20</f>
        <v>301618</v>
      </c>
      <c r="F31" s="33" t="s">
        <v>11</v>
      </c>
    </row>
    <row r="32" spans="1:4" ht="12.75" customHeight="1">
      <c r="A32" s="14"/>
      <c r="B32" s="17"/>
      <c r="C32" s="23"/>
      <c r="D32" s="17"/>
    </row>
    <row r="33" spans="1:4" ht="12.75" customHeight="1">
      <c r="A33" s="29" t="s">
        <v>56</v>
      </c>
      <c r="B33" s="17"/>
      <c r="C33" s="23"/>
      <c r="D33" s="17"/>
    </row>
    <row r="34" spans="1:4" ht="12.75" customHeight="1">
      <c r="A34" s="29"/>
      <c r="B34" s="17"/>
      <c r="C34" s="23"/>
      <c r="D34" s="17"/>
    </row>
    <row r="35" spans="1:4" ht="12.75" customHeight="1">
      <c r="A35" s="29" t="s">
        <v>57</v>
      </c>
      <c r="B35" s="17"/>
      <c r="C35" s="23"/>
      <c r="D35" s="17"/>
    </row>
    <row r="36" spans="1:4" ht="12.75" customHeight="1">
      <c r="A36" s="29"/>
      <c r="B36" s="17"/>
      <c r="C36" s="23"/>
      <c r="D36" s="17"/>
    </row>
    <row r="37" spans="1:4" ht="12.75" customHeight="1">
      <c r="A37" s="14" t="s">
        <v>58</v>
      </c>
      <c r="B37" s="17">
        <v>88863</v>
      </c>
      <c r="C37" s="23"/>
      <c r="D37" s="17">
        <v>88863</v>
      </c>
    </row>
    <row r="38" spans="1:4" ht="12.75" customHeight="1">
      <c r="A38" s="14" t="s">
        <v>59</v>
      </c>
      <c r="B38" s="17">
        <v>694</v>
      </c>
      <c r="C38" s="23"/>
      <c r="D38" s="17">
        <v>694</v>
      </c>
    </row>
    <row r="39" spans="1:4" ht="12.75" customHeight="1">
      <c r="A39" s="14" t="s">
        <v>60</v>
      </c>
      <c r="B39" s="17">
        <v>131</v>
      </c>
      <c r="C39" s="23"/>
      <c r="D39" s="17">
        <v>471</v>
      </c>
    </row>
    <row r="40" spans="1:4" ht="12.75" customHeight="1">
      <c r="A40" s="14" t="s">
        <v>61</v>
      </c>
      <c r="B40" s="17">
        <f>161562+3243</f>
        <v>164805</v>
      </c>
      <c r="C40" s="23"/>
      <c r="D40" s="17">
        <v>160583</v>
      </c>
    </row>
    <row r="41" spans="1:4" ht="12.75" customHeight="1">
      <c r="A41" s="14" t="s">
        <v>62</v>
      </c>
      <c r="B41" s="17">
        <f>-2</f>
        <v>-2</v>
      </c>
      <c r="C41" s="23"/>
      <c r="D41" s="17">
        <v>0</v>
      </c>
    </row>
    <row r="42" spans="1:4" ht="12.75" customHeight="1">
      <c r="A42" s="14"/>
      <c r="B42" s="32">
        <f>SUM(B37:B41)</f>
        <v>254491</v>
      </c>
      <c r="C42" s="23"/>
      <c r="D42" s="32">
        <f>SUM(D37:D40)</f>
        <v>250611</v>
      </c>
    </row>
    <row r="43" spans="1:4" ht="12.75" customHeight="1">
      <c r="A43" s="14" t="s">
        <v>27</v>
      </c>
      <c r="B43" s="17">
        <v>16028</v>
      </c>
      <c r="C43" s="23"/>
      <c r="D43" s="17">
        <v>7556</v>
      </c>
    </row>
    <row r="44" spans="1:4" ht="12.75" customHeight="1">
      <c r="A44" s="29" t="s">
        <v>63</v>
      </c>
      <c r="B44" s="19">
        <f>SUM(B42:B43)</f>
        <v>270519</v>
      </c>
      <c r="C44" s="23"/>
      <c r="D44" s="19">
        <f>SUM(D42:D43)</f>
        <v>258167</v>
      </c>
    </row>
    <row r="45" spans="1:4" ht="12.75" customHeight="1">
      <c r="A45" s="14"/>
      <c r="B45" s="17"/>
      <c r="C45" s="23"/>
      <c r="D45" s="17"/>
    </row>
    <row r="46" spans="1:4" ht="12.75" customHeight="1">
      <c r="A46" s="29" t="s">
        <v>64</v>
      </c>
      <c r="B46" s="17"/>
      <c r="C46" s="23"/>
      <c r="D46" s="17"/>
    </row>
    <row r="47" spans="1:4" ht="12.75" customHeight="1">
      <c r="A47" s="14" t="s">
        <v>65</v>
      </c>
      <c r="B47" s="17">
        <v>51243</v>
      </c>
      <c r="C47" s="23"/>
      <c r="D47" s="17">
        <v>0</v>
      </c>
    </row>
    <row r="48" spans="1:4" ht="12.75" customHeight="1">
      <c r="A48" s="14" t="s">
        <v>66</v>
      </c>
      <c r="B48" s="17">
        <v>15172</v>
      </c>
      <c r="C48" s="23"/>
      <c r="D48" s="17">
        <v>1220</v>
      </c>
    </row>
    <row r="49" spans="1:4" ht="12.75" customHeight="1">
      <c r="A49" s="14"/>
      <c r="B49" s="19">
        <f>SUM(B47:B48)</f>
        <v>66415</v>
      </c>
      <c r="C49" s="23"/>
      <c r="D49" s="19">
        <f>SUM(D47:D48)</f>
        <v>1220</v>
      </c>
    </row>
    <row r="50" spans="1:4" ht="12.75" customHeight="1">
      <c r="A50" s="14"/>
      <c r="B50" s="17"/>
      <c r="C50" s="23"/>
      <c r="D50" s="17"/>
    </row>
    <row r="51" spans="1:4" ht="12.75" customHeight="1">
      <c r="A51" s="29" t="s">
        <v>67</v>
      </c>
      <c r="B51" s="17"/>
      <c r="C51" s="23"/>
      <c r="D51" s="17"/>
    </row>
    <row r="52" spans="1:4" ht="12.75" customHeight="1">
      <c r="A52" s="14" t="s">
        <v>68</v>
      </c>
      <c r="B52" s="17">
        <v>9239</v>
      </c>
      <c r="C52" s="23"/>
      <c r="D52" s="17">
        <v>12093</v>
      </c>
    </row>
    <row r="53" spans="1:4" ht="12.75" customHeight="1">
      <c r="A53" s="14" t="s">
        <v>69</v>
      </c>
      <c r="B53" s="17">
        <f>42530-4-1</f>
        <v>42525</v>
      </c>
      <c r="C53" s="23"/>
      <c r="D53" s="17">
        <v>29189</v>
      </c>
    </row>
    <row r="54" spans="1:4" ht="12.75" customHeight="1">
      <c r="A54" s="14" t="s">
        <v>23</v>
      </c>
      <c r="B54" s="17">
        <v>133</v>
      </c>
      <c r="C54" s="23"/>
      <c r="D54" s="17">
        <v>949</v>
      </c>
    </row>
    <row r="55" spans="1:4" ht="12.75" customHeight="1">
      <c r="A55" s="14" t="s">
        <v>65</v>
      </c>
      <c r="B55" s="17">
        <v>4</v>
      </c>
      <c r="C55" s="23"/>
      <c r="D55" s="17">
        <v>0</v>
      </c>
    </row>
    <row r="56" spans="1:4" ht="12.75" customHeight="1">
      <c r="A56" s="14"/>
      <c r="B56" s="19">
        <f>SUM(B52:B55)</f>
        <v>51901</v>
      </c>
      <c r="C56" s="23"/>
      <c r="D56" s="19">
        <f>SUM(D52:D55)</f>
        <v>42231</v>
      </c>
    </row>
    <row r="57" spans="1:4" ht="12.75" customHeight="1">
      <c r="A57" s="14" t="s">
        <v>70</v>
      </c>
      <c r="B57" s="18">
        <f>B56+B49</f>
        <v>118316</v>
      </c>
      <c r="C57" s="23"/>
      <c r="D57" s="18">
        <f>D56+D49</f>
        <v>43451</v>
      </c>
    </row>
    <row r="58" spans="1:4" ht="12.75" customHeight="1">
      <c r="A58" s="14"/>
      <c r="B58" s="17"/>
      <c r="C58" s="23"/>
      <c r="D58" s="17"/>
    </row>
    <row r="59" spans="1:4" ht="12.75" customHeight="1">
      <c r="A59" s="14" t="s">
        <v>71</v>
      </c>
      <c r="B59" s="34">
        <f>B57+B44</f>
        <v>388835</v>
      </c>
      <c r="C59" s="23"/>
      <c r="D59" s="34">
        <f>D57+D44</f>
        <v>301618</v>
      </c>
    </row>
    <row r="60" spans="1:4" ht="12.75" customHeight="1">
      <c r="A60" s="14"/>
      <c r="B60" s="17"/>
      <c r="C60" s="23"/>
      <c r="D60" s="17"/>
    </row>
    <row r="61" spans="1:4" ht="12.75" customHeight="1">
      <c r="A61" s="14" t="s">
        <v>72</v>
      </c>
      <c r="B61" s="17"/>
      <c r="C61" s="23"/>
      <c r="D61" s="17"/>
    </row>
    <row r="62" spans="1:4" ht="12.75" customHeight="1">
      <c r="A62" s="14" t="s">
        <v>73</v>
      </c>
      <c r="B62" s="35">
        <f>((B31-B57)-B43)/B37</f>
        <v>2.8638578485984043</v>
      </c>
      <c r="C62" s="22"/>
      <c r="D62" s="35">
        <f>((D31-D57)-D43)/D37</f>
        <v>2.820195131832146</v>
      </c>
    </row>
    <row r="63" spans="1:4" ht="12.75" customHeight="1">
      <c r="A63" s="14"/>
      <c r="B63" s="10"/>
      <c r="C63" s="10"/>
      <c r="D63" s="36"/>
    </row>
    <row r="64" spans="1:4" ht="12.75" customHeight="1">
      <c r="A64" s="14" t="s">
        <v>74</v>
      </c>
      <c r="B64" s="14"/>
      <c r="C64" s="14"/>
      <c r="D64" s="14"/>
    </row>
    <row r="65" spans="1:4" ht="12.75" customHeight="1">
      <c r="A65" s="14" t="s">
        <v>75</v>
      </c>
      <c r="B65" s="14"/>
      <c r="C65" s="14"/>
      <c r="D65" s="14"/>
    </row>
    <row r="66" ht="12.75" customHeight="1"/>
    <row r="67" spans="2:4" ht="12.75" customHeight="1">
      <c r="B67" s="33"/>
      <c r="D67" s="33"/>
    </row>
  </sheetData>
  <mergeCells count="2">
    <mergeCell ref="A1:D1"/>
    <mergeCell ref="A2:D2"/>
  </mergeCells>
  <printOptions horizontalCentered="1"/>
  <pageMargins left="0.3" right="0.3" top="0.3" bottom="0.3" header="0.511805555555556" footer="0.511805555555556"/>
  <pageSetup fitToHeight="1" fitToWidth="1" horizontalDpi="1200" verticalDpi="1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50">
      <selection activeCell="B54" sqref="B53:E54"/>
    </sheetView>
  </sheetViews>
  <sheetFormatPr defaultColWidth="9.140625" defaultRowHeight="12.75"/>
  <cols>
    <col min="1" max="1" width="63.57421875" style="1" customWidth="1"/>
    <col min="2" max="2" width="15.00390625" style="1" customWidth="1"/>
    <col min="3" max="3" width="4.57421875" style="1" customWidth="1"/>
    <col min="4" max="4" width="1.7109375" style="1" customWidth="1"/>
    <col min="5" max="5" width="15.00390625" style="1" customWidth="1"/>
    <col min="6" max="6" width="4.7109375" style="1" customWidth="1"/>
    <col min="7" max="16384" width="11.421875" style="1" customWidth="1"/>
  </cols>
  <sheetData>
    <row r="1" spans="1:6" ht="18" customHeight="1">
      <c r="A1" s="70" t="s">
        <v>0</v>
      </c>
      <c r="B1" s="70"/>
      <c r="C1" s="70"/>
      <c r="D1" s="70"/>
      <c r="E1" s="70"/>
      <c r="F1" s="70"/>
    </row>
    <row r="2" spans="1:6" ht="18" customHeight="1">
      <c r="A2" s="70" t="s">
        <v>76</v>
      </c>
      <c r="B2" s="70"/>
      <c r="C2" s="70"/>
      <c r="D2" s="70"/>
      <c r="E2" s="70"/>
      <c r="F2" s="70"/>
    </row>
    <row r="3" spans="1:6" ht="13.5" customHeight="1">
      <c r="A3" s="37"/>
      <c r="B3" s="37"/>
      <c r="C3" s="37"/>
      <c r="D3" s="37"/>
      <c r="E3" s="14"/>
      <c r="F3" s="14"/>
    </row>
    <row r="4" spans="1:6" ht="13.5" customHeight="1">
      <c r="A4" s="37"/>
      <c r="B4" s="37"/>
      <c r="C4" s="37"/>
      <c r="D4" s="37"/>
      <c r="E4" s="14"/>
      <c r="F4" s="14"/>
    </row>
    <row r="5" spans="1:6" ht="13.5" customHeight="1">
      <c r="A5" s="29"/>
      <c r="B5" s="70" t="s">
        <v>77</v>
      </c>
      <c r="C5" s="70"/>
      <c r="D5" s="29"/>
      <c r="E5" s="70" t="s">
        <v>77</v>
      </c>
      <c r="F5" s="70"/>
    </row>
    <row r="6" spans="1:6" ht="13.5" customHeight="1">
      <c r="A6" s="38"/>
      <c r="B6" s="70" t="s">
        <v>78</v>
      </c>
      <c r="C6" s="70"/>
      <c r="D6" s="38"/>
      <c r="E6" s="70" t="s">
        <v>79</v>
      </c>
      <c r="F6" s="70"/>
    </row>
    <row r="7" spans="1:6" ht="13.5" customHeight="1">
      <c r="A7" s="14"/>
      <c r="B7" s="71" t="s">
        <v>14</v>
      </c>
      <c r="C7" s="71"/>
      <c r="D7" s="14"/>
      <c r="E7" s="71" t="s">
        <v>14</v>
      </c>
      <c r="F7" s="71"/>
    </row>
    <row r="8" spans="1:6" ht="13.5" customHeight="1">
      <c r="A8" s="39" t="s">
        <v>80</v>
      </c>
      <c r="B8" s="11"/>
      <c r="C8" s="14"/>
      <c r="D8" s="29"/>
      <c r="E8" s="11"/>
      <c r="F8" s="14"/>
    </row>
    <row r="9" spans="1:6" ht="13.5" customHeight="1">
      <c r="A9" s="40" t="s">
        <v>81</v>
      </c>
      <c r="B9" s="17">
        <v>202370</v>
      </c>
      <c r="C9" s="41"/>
      <c r="D9" s="14"/>
      <c r="E9" s="17">
        <v>285095</v>
      </c>
      <c r="F9" s="41"/>
    </row>
    <row r="10" spans="1:6" ht="13.5" customHeight="1">
      <c r="A10" s="40" t="s">
        <v>82</v>
      </c>
      <c r="B10" s="17">
        <f>-178046-3</f>
        <v>-178049</v>
      </c>
      <c r="C10" s="41"/>
      <c r="D10" s="14"/>
      <c r="E10" s="17">
        <f>-242872</f>
        <v>-242872</v>
      </c>
      <c r="F10" s="41"/>
    </row>
    <row r="11" spans="1:6" ht="13.5" customHeight="1">
      <c r="A11" s="14"/>
      <c r="B11" s="18"/>
      <c r="C11" s="42"/>
      <c r="D11" s="14"/>
      <c r="E11" s="18"/>
      <c r="F11" s="42"/>
    </row>
    <row r="12" spans="1:6" ht="13.5" customHeight="1">
      <c r="A12" s="40" t="s">
        <v>83</v>
      </c>
      <c r="B12" s="17">
        <f>SUM(B9:B11)</f>
        <v>24321</v>
      </c>
      <c r="C12" s="41"/>
      <c r="D12" s="14"/>
      <c r="E12" s="17">
        <f>SUM(E9:E11)</f>
        <v>42223</v>
      </c>
      <c r="F12" s="41"/>
    </row>
    <row r="13" spans="1:6" ht="13.5" customHeight="1">
      <c r="A13" s="14"/>
      <c r="B13" s="17"/>
      <c r="C13" s="26"/>
      <c r="D13" s="14"/>
      <c r="E13" s="17"/>
      <c r="F13" s="26"/>
    </row>
    <row r="14" spans="1:6" ht="13.5" customHeight="1">
      <c r="A14" s="40" t="s">
        <v>84</v>
      </c>
      <c r="B14" s="17">
        <f>-6159</f>
        <v>-6159</v>
      </c>
      <c r="C14" s="41"/>
      <c r="D14" s="14"/>
      <c r="E14" s="17">
        <f>-6445</f>
        <v>-6445</v>
      </c>
      <c r="F14" s="41"/>
    </row>
    <row r="15" spans="1:6" ht="13.5" customHeight="1">
      <c r="A15" s="14"/>
      <c r="B15" s="18"/>
      <c r="C15" s="42"/>
      <c r="D15" s="14"/>
      <c r="E15" s="18"/>
      <c r="F15" s="42"/>
    </row>
    <row r="16" spans="1:6" ht="13.5" customHeight="1">
      <c r="A16" s="40" t="s">
        <v>85</v>
      </c>
      <c r="B16" s="18">
        <f>SUM(B12:B15)</f>
        <v>18162</v>
      </c>
      <c r="C16" s="43"/>
      <c r="D16" s="14"/>
      <c r="E16" s="18">
        <f>SUM(E12:E15)</f>
        <v>35778</v>
      </c>
      <c r="F16" s="43"/>
    </row>
    <row r="17" spans="1:6" ht="13.5" customHeight="1">
      <c r="A17" s="14"/>
      <c r="B17" s="23"/>
      <c r="C17" s="14"/>
      <c r="D17" s="14"/>
      <c r="E17" s="23"/>
      <c r="F17" s="14"/>
    </row>
    <row r="18" spans="1:6" ht="13.5" customHeight="1">
      <c r="A18" s="39" t="s">
        <v>86</v>
      </c>
      <c r="B18" s="44"/>
      <c r="C18" s="29"/>
      <c r="D18" s="29"/>
      <c r="E18" s="44"/>
      <c r="F18" s="29"/>
    </row>
    <row r="19" spans="1:6" ht="19.5" customHeight="1">
      <c r="A19" s="40" t="s">
        <v>87</v>
      </c>
      <c r="B19" s="17">
        <f>-26877</f>
        <v>-26877</v>
      </c>
      <c r="C19" s="41"/>
      <c r="D19" s="14"/>
      <c r="E19" s="17">
        <f>-16919</f>
        <v>-16919</v>
      </c>
      <c r="F19" s="41"/>
    </row>
    <row r="20" spans="1:6" ht="19.5" customHeight="1">
      <c r="A20" s="40" t="s">
        <v>88</v>
      </c>
      <c r="B20" s="17">
        <v>0</v>
      </c>
      <c r="C20" s="41"/>
      <c r="D20" s="14"/>
      <c r="E20" s="17">
        <f>-5982</f>
        <v>-5982</v>
      </c>
      <c r="F20" s="41"/>
    </row>
    <row r="21" spans="1:6" ht="19.5" customHeight="1">
      <c r="A21" s="40" t="s">
        <v>89</v>
      </c>
      <c r="B21" s="17">
        <f>-40426</f>
        <v>-40426</v>
      </c>
      <c r="C21" s="41"/>
      <c r="D21" s="14"/>
      <c r="E21" s="17" t="s">
        <v>90</v>
      </c>
      <c r="F21" s="41"/>
    </row>
    <row r="22" spans="1:6" ht="19.5" customHeight="1">
      <c r="A22" s="40" t="s">
        <v>91</v>
      </c>
      <c r="B22" s="17">
        <v>494</v>
      </c>
      <c r="C22" s="41"/>
      <c r="D22" s="14"/>
      <c r="E22" s="17">
        <v>408</v>
      </c>
      <c r="F22" s="41"/>
    </row>
    <row r="23" spans="1:6" ht="19.5" customHeight="1">
      <c r="A23" s="40" t="s">
        <v>53</v>
      </c>
      <c r="B23" s="17">
        <f>-15778</f>
        <v>-15778</v>
      </c>
      <c r="C23" s="41"/>
      <c r="D23" s="14"/>
      <c r="E23" s="17">
        <v>5622</v>
      </c>
      <c r="F23" s="41"/>
    </row>
    <row r="24" spans="1:6" ht="19.5" customHeight="1">
      <c r="A24" s="40" t="s">
        <v>92</v>
      </c>
      <c r="B24" s="17">
        <v>584</v>
      </c>
      <c r="C24" s="26"/>
      <c r="D24" s="14"/>
      <c r="E24" s="17">
        <v>262</v>
      </c>
      <c r="F24" s="26"/>
    </row>
    <row r="25" spans="1:6" ht="19.5" customHeight="1">
      <c r="A25" s="40" t="s">
        <v>93</v>
      </c>
      <c r="B25" s="17">
        <v>250</v>
      </c>
      <c r="C25" s="26"/>
      <c r="D25" s="14"/>
      <c r="E25" s="17">
        <v>190</v>
      </c>
      <c r="F25" s="26"/>
    </row>
    <row r="26" spans="1:6" ht="19.5" customHeight="1">
      <c r="A26" s="40" t="s">
        <v>94</v>
      </c>
      <c r="B26" s="18">
        <v>1236</v>
      </c>
      <c r="C26" s="42"/>
      <c r="D26" s="14"/>
      <c r="E26" s="18">
        <v>910</v>
      </c>
      <c r="F26" s="42"/>
    </row>
    <row r="27" spans="1:6" ht="19.5" customHeight="1">
      <c r="A27" s="40" t="s">
        <v>95</v>
      </c>
      <c r="B27" s="18">
        <f>SUM(B19:B26)</f>
        <v>-80517</v>
      </c>
      <c r="C27" s="43"/>
      <c r="D27" s="14"/>
      <c r="E27" s="18">
        <f>SUM(E19:E26)</f>
        <v>-15509</v>
      </c>
      <c r="F27" s="43"/>
    </row>
    <row r="28" spans="1:6" ht="13.5" customHeight="1">
      <c r="A28" s="14"/>
      <c r="B28" s="23"/>
      <c r="C28" s="14"/>
      <c r="D28" s="14"/>
      <c r="E28" s="23"/>
      <c r="F28" s="14"/>
    </row>
    <row r="29" spans="1:6" ht="13.5" customHeight="1">
      <c r="A29" s="39" t="s">
        <v>96</v>
      </c>
      <c r="B29" s="44"/>
      <c r="C29" s="29"/>
      <c r="D29" s="29"/>
      <c r="E29" s="44"/>
      <c r="F29" s="29"/>
    </row>
    <row r="30" spans="1:6" ht="19.5" customHeight="1">
      <c r="A30" s="40" t="s">
        <v>97</v>
      </c>
      <c r="B30" s="17"/>
      <c r="C30" s="29"/>
      <c r="D30" s="29"/>
      <c r="E30" s="17"/>
      <c r="F30" s="29"/>
    </row>
    <row r="31" spans="1:6" ht="19.5" customHeight="1">
      <c r="A31" s="40" t="s">
        <v>98</v>
      </c>
      <c r="B31" s="17">
        <v>50000</v>
      </c>
      <c r="C31" s="29"/>
      <c r="D31" s="29"/>
      <c r="E31" s="17">
        <v>0</v>
      </c>
      <c r="F31" s="29"/>
    </row>
    <row r="32" spans="1:6" ht="19.5" customHeight="1">
      <c r="A32" s="40" t="s">
        <v>99</v>
      </c>
      <c r="B32" s="17">
        <v>1247</v>
      </c>
      <c r="C32" s="29"/>
      <c r="D32" s="29"/>
      <c r="E32" s="17">
        <v>0</v>
      </c>
      <c r="F32" s="29"/>
    </row>
    <row r="33" spans="1:6" ht="19.5" customHeight="1">
      <c r="A33" s="40" t="s">
        <v>100</v>
      </c>
      <c r="B33" s="17">
        <f>-1765</f>
        <v>-1765</v>
      </c>
      <c r="C33" s="29"/>
      <c r="D33" s="29"/>
      <c r="E33" s="17">
        <v>0</v>
      </c>
      <c r="F33" s="29"/>
    </row>
    <row r="34" spans="1:6" ht="19.5" customHeight="1">
      <c r="A34" s="40" t="s">
        <v>101</v>
      </c>
      <c r="B34" s="17">
        <f>-7145</f>
        <v>-7145</v>
      </c>
      <c r="C34" s="29"/>
      <c r="D34" s="29"/>
      <c r="E34" s="17">
        <f>-6398</f>
        <v>-6398</v>
      </c>
      <c r="F34" s="29"/>
    </row>
    <row r="35" spans="1:6" ht="19.5" customHeight="1">
      <c r="A35" s="40" t="s">
        <v>102</v>
      </c>
      <c r="B35" s="17" t="s">
        <v>90</v>
      </c>
      <c r="C35" s="29"/>
      <c r="D35" s="29"/>
      <c r="E35" s="17">
        <v>11</v>
      </c>
      <c r="F35" s="29"/>
    </row>
    <row r="36" spans="1:6" ht="19.5" customHeight="1">
      <c r="A36" s="40" t="s">
        <v>103</v>
      </c>
      <c r="B36" s="19">
        <f>SUM(B30:B35)</f>
        <v>42337</v>
      </c>
      <c r="C36" s="45"/>
      <c r="D36" s="14"/>
      <c r="E36" s="19">
        <f>SUM(E30:E35)</f>
        <v>-6387</v>
      </c>
      <c r="F36" s="45"/>
    </row>
    <row r="37" spans="1:6" ht="13.5" customHeight="1">
      <c r="A37" s="14"/>
      <c r="B37" s="23"/>
      <c r="C37" s="14"/>
      <c r="D37" s="14"/>
      <c r="E37" s="23"/>
      <c r="F37" s="14"/>
    </row>
    <row r="38" spans="1:6" ht="13.5" customHeight="1">
      <c r="A38" s="40" t="s">
        <v>104</v>
      </c>
      <c r="B38" s="17">
        <f>B36+B27+B16</f>
        <v>-20018</v>
      </c>
      <c r="C38" s="41"/>
      <c r="D38" s="14"/>
      <c r="E38" s="17">
        <f>E36+E27+E16</f>
        <v>13882</v>
      </c>
      <c r="F38" s="41"/>
    </row>
    <row r="39" spans="1:6" ht="13.5" customHeight="1">
      <c r="A39" s="14"/>
      <c r="B39" s="17"/>
      <c r="C39" s="26"/>
      <c r="D39" s="14"/>
      <c r="E39" s="17"/>
      <c r="F39" s="26"/>
    </row>
    <row r="40" spans="1:6" ht="13.5" customHeight="1">
      <c r="A40" s="40" t="s">
        <v>105</v>
      </c>
      <c r="B40" s="18">
        <v>53231</v>
      </c>
      <c r="C40" s="46"/>
      <c r="D40" s="14"/>
      <c r="E40" s="18">
        <v>39349</v>
      </c>
      <c r="F40" s="46"/>
    </row>
    <row r="41" spans="1:6" ht="13.5" customHeight="1">
      <c r="A41" s="40" t="s">
        <v>106</v>
      </c>
      <c r="B41" s="34">
        <f>SUM(B38:B40)</f>
        <v>33213</v>
      </c>
      <c r="C41" s="47"/>
      <c r="D41" s="14"/>
      <c r="E41" s="34">
        <f>SUM(E38:E40)</f>
        <v>53231</v>
      </c>
      <c r="F41" s="47"/>
    </row>
    <row r="42" spans="1:6" ht="13.5" customHeight="1">
      <c r="A42" s="14"/>
      <c r="B42" s="14"/>
      <c r="C42" s="14"/>
      <c r="D42" s="14"/>
      <c r="E42" s="17"/>
      <c r="F42" s="41"/>
    </row>
    <row r="43" spans="1:6" ht="13.5" customHeight="1">
      <c r="A43" s="40" t="s">
        <v>107</v>
      </c>
      <c r="B43" s="14"/>
      <c r="C43" s="14"/>
      <c r="D43" s="14"/>
      <c r="E43" s="17"/>
      <c r="F43" s="41"/>
    </row>
    <row r="44" spans="1:6" ht="13.5" customHeight="1">
      <c r="A44" s="48" t="s">
        <v>108</v>
      </c>
      <c r="B44" s="14"/>
      <c r="C44" s="14"/>
      <c r="D44" s="14"/>
      <c r="E44" s="23"/>
      <c r="F44" s="14"/>
    </row>
    <row r="45" spans="1:6" ht="13.5" customHeight="1">
      <c r="A45" s="14" t="s">
        <v>109</v>
      </c>
      <c r="B45" s="14"/>
      <c r="C45" s="14"/>
      <c r="D45" s="14"/>
      <c r="E45" s="17"/>
      <c r="F45" s="26"/>
    </row>
    <row r="46" spans="1:6" ht="13.5" customHeight="1">
      <c r="A46" s="48" t="s">
        <v>110</v>
      </c>
      <c r="B46" s="23">
        <v>33213</v>
      </c>
      <c r="C46" s="14"/>
      <c r="D46" s="14"/>
      <c r="E46" s="17">
        <v>53231</v>
      </c>
      <c r="F46" s="26"/>
    </row>
    <row r="47" spans="1:6" ht="13.5" customHeight="1">
      <c r="A47" s="48" t="s">
        <v>111</v>
      </c>
      <c r="B47" s="18" t="s">
        <v>90</v>
      </c>
      <c r="C47" s="49"/>
      <c r="D47" s="14"/>
      <c r="E47" s="18" t="s">
        <v>90</v>
      </c>
      <c r="F47" s="49"/>
    </row>
    <row r="48" spans="1:6" ht="13.5" customHeight="1">
      <c r="A48" s="48"/>
      <c r="B48" s="34">
        <f>SUM(B46:B47)</f>
        <v>33213</v>
      </c>
      <c r="C48" s="47"/>
      <c r="D48" s="14"/>
      <c r="E48" s="34">
        <f>SUM(E46:E47)</f>
        <v>53231</v>
      </c>
      <c r="F48" s="47"/>
    </row>
    <row r="49" spans="1:6" ht="13.5" customHeight="1">
      <c r="A49" s="14"/>
      <c r="B49" s="14"/>
      <c r="C49" s="14"/>
      <c r="D49" s="14"/>
      <c r="E49" s="17"/>
      <c r="F49" s="14"/>
    </row>
    <row r="50" spans="1:6" ht="13.5" customHeight="1">
      <c r="A50" s="40" t="s">
        <v>112</v>
      </c>
      <c r="B50" s="14"/>
      <c r="C50" s="14"/>
      <c r="D50" s="14"/>
      <c r="E50" s="23"/>
      <c r="F50" s="14"/>
    </row>
    <row r="51" spans="1:6" ht="13.5" customHeight="1">
      <c r="A51" s="40" t="s">
        <v>113</v>
      </c>
      <c r="B51" s="14"/>
      <c r="C51" s="14"/>
      <c r="D51" s="14"/>
      <c r="E51" s="23"/>
      <c r="F51" s="14"/>
    </row>
    <row r="52" ht="13.5" customHeight="1"/>
    <row r="53" spans="2:5" ht="12.75">
      <c r="B53" s="33"/>
      <c r="E53" s="33"/>
    </row>
  </sheetData>
  <mergeCells count="8">
    <mergeCell ref="B6:C6"/>
    <mergeCell ref="E6:F6"/>
    <mergeCell ref="B7:C7"/>
    <mergeCell ref="E7:F7"/>
    <mergeCell ref="A1:F1"/>
    <mergeCell ref="A2:F2"/>
    <mergeCell ref="B5:C5"/>
    <mergeCell ref="E5:F5"/>
  </mergeCells>
  <printOptions horizontalCentered="1"/>
  <pageMargins left="0.3" right="0.3" top="0.3" bottom="0.3" header="0.5118055555555556" footer="0.5118055555555556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39.421875" style="50" customWidth="1"/>
    <col min="2" max="2" width="8.7109375" style="50" customWidth="1"/>
    <col min="3" max="3" width="1.1484375" style="50" customWidth="1"/>
    <col min="4" max="4" width="8.7109375" style="50" customWidth="1"/>
    <col min="5" max="5" width="0.9921875" style="50" customWidth="1"/>
    <col min="6" max="6" width="8.7109375" style="50" customWidth="1"/>
    <col min="7" max="7" width="1.28515625" style="50" customWidth="1"/>
    <col min="8" max="8" width="8.7109375" style="50" customWidth="1"/>
    <col min="9" max="9" width="1.28515625" style="50" customWidth="1"/>
    <col min="10" max="10" width="8.7109375" style="50" customWidth="1"/>
    <col min="11" max="11" width="1.1484375" style="50" customWidth="1"/>
    <col min="12" max="12" width="8.7109375" style="50" customWidth="1"/>
    <col min="13" max="13" width="1.28515625" style="50" customWidth="1"/>
    <col min="14" max="14" width="8.7109375" style="50" customWidth="1"/>
    <col min="15" max="15" width="1.1484375" style="50" customWidth="1"/>
    <col min="16" max="16" width="8.7109375" style="50" customWidth="1"/>
    <col min="17" max="17" width="1.57421875" style="50" customWidth="1"/>
    <col min="18" max="18" width="8.7109375" style="50" customWidth="1"/>
    <col min="19" max="19" width="1.28515625" style="50" customWidth="1"/>
    <col min="20" max="16384" width="11.421875" style="50" customWidth="1"/>
  </cols>
  <sheetData>
    <row r="1" spans="1:18" ht="15">
      <c r="A1" s="68" t="s">
        <v>114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5">
      <c r="A2" s="68" t="s">
        <v>115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6" ht="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8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8" t="s">
        <v>116</v>
      </c>
      <c r="R4" s="8" t="s">
        <v>117</v>
      </c>
    </row>
    <row r="5" spans="1:18" ht="15">
      <c r="A5" s="51"/>
      <c r="B5" s="72" t="s">
        <v>118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51"/>
      <c r="P5" s="8" t="s">
        <v>119</v>
      </c>
      <c r="R5" s="52" t="s">
        <v>120</v>
      </c>
    </row>
    <row r="6" spans="1:18" ht="15">
      <c r="A6" s="51"/>
      <c r="B6" s="8" t="s">
        <v>121</v>
      </c>
      <c r="C6" s="8"/>
      <c r="D6" s="8" t="s">
        <v>122</v>
      </c>
      <c r="E6" s="8"/>
      <c r="F6" s="8" t="s">
        <v>123</v>
      </c>
      <c r="G6" s="8"/>
      <c r="H6" s="8" t="s">
        <v>124</v>
      </c>
      <c r="I6" s="8"/>
      <c r="J6" s="8" t="s">
        <v>125</v>
      </c>
      <c r="K6" s="8"/>
      <c r="L6" s="8" t="s">
        <v>126</v>
      </c>
      <c r="M6" s="8"/>
      <c r="N6" s="8"/>
      <c r="O6" s="8"/>
      <c r="P6" s="8"/>
      <c r="R6"/>
    </row>
    <row r="7" spans="1:18" ht="15">
      <c r="A7" s="51"/>
      <c r="B7" s="8" t="s">
        <v>127</v>
      </c>
      <c r="C7" s="8"/>
      <c r="D7" s="8" t="s">
        <v>128</v>
      </c>
      <c r="E7" s="8"/>
      <c r="F7" s="8" t="s">
        <v>129</v>
      </c>
      <c r="G7" s="8"/>
      <c r="H7" s="8" t="s">
        <v>130</v>
      </c>
      <c r="I7" s="8"/>
      <c r="J7" s="8" t="s">
        <v>131</v>
      </c>
      <c r="K7" s="8"/>
      <c r="L7" s="8" t="s">
        <v>132</v>
      </c>
      <c r="M7" s="8"/>
      <c r="N7" s="8" t="s">
        <v>117</v>
      </c>
      <c r="O7" s="8"/>
      <c r="P7" s="8"/>
      <c r="R7"/>
    </row>
    <row r="8" spans="1:18" ht="15">
      <c r="A8" s="51"/>
      <c r="B8" s="53" t="s">
        <v>14</v>
      </c>
      <c r="C8" s="53"/>
      <c r="D8" s="53" t="s">
        <v>14</v>
      </c>
      <c r="E8" s="53"/>
      <c r="F8" s="53" t="s">
        <v>14</v>
      </c>
      <c r="G8" s="53"/>
      <c r="H8" s="53" t="s">
        <v>14</v>
      </c>
      <c r="I8" s="53"/>
      <c r="J8" s="53" t="s">
        <v>14</v>
      </c>
      <c r="K8" s="53"/>
      <c r="L8" s="53" t="s">
        <v>14</v>
      </c>
      <c r="M8" s="53"/>
      <c r="N8" s="53" t="s">
        <v>14</v>
      </c>
      <c r="O8" s="53"/>
      <c r="P8" s="53" t="s">
        <v>14</v>
      </c>
      <c r="R8" s="53" t="s">
        <v>14</v>
      </c>
    </row>
    <row r="9" spans="1:16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">
      <c r="A10" s="54" t="s">
        <v>133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8" ht="15">
      <c r="A12" s="51" t="s">
        <v>134</v>
      </c>
      <c r="B12" s="55">
        <v>88863</v>
      </c>
      <c r="C12" s="55"/>
      <c r="D12" s="55">
        <v>694</v>
      </c>
      <c r="E12" s="55"/>
      <c r="F12" s="55">
        <v>1268</v>
      </c>
      <c r="G12" s="55"/>
      <c r="H12" s="55">
        <v>7145</v>
      </c>
      <c r="I12" s="55"/>
      <c r="J12" s="55">
        <v>152641</v>
      </c>
      <c r="K12" s="55"/>
      <c r="L12" s="56" t="s">
        <v>90</v>
      </c>
      <c r="M12" s="55"/>
      <c r="N12" s="55">
        <f>SUM(B12+D12+F12+H12+J12)</f>
        <v>250611</v>
      </c>
      <c r="O12" s="55"/>
      <c r="P12" s="55">
        <v>0</v>
      </c>
      <c r="R12" s="57">
        <f>SUM(N12+P12)</f>
        <v>250611</v>
      </c>
    </row>
    <row r="13" spans="1:16" ht="15">
      <c r="A13" s="51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55"/>
      <c r="N13" s="55"/>
      <c r="O13" s="55"/>
      <c r="P13" s="55"/>
    </row>
    <row r="14" spans="1:18" ht="15">
      <c r="A14" s="51" t="s">
        <v>135</v>
      </c>
      <c r="B14" s="58">
        <v>0</v>
      </c>
      <c r="C14" s="55"/>
      <c r="D14" s="58">
        <v>0</v>
      </c>
      <c r="E14" s="55"/>
      <c r="F14" s="58">
        <v>0</v>
      </c>
      <c r="G14" s="56"/>
      <c r="H14" s="59">
        <f>-7145</f>
        <v>-7145</v>
      </c>
      <c r="I14" s="56"/>
      <c r="J14" s="58">
        <v>7145</v>
      </c>
      <c r="K14" s="58"/>
      <c r="L14" s="56" t="s">
        <v>90</v>
      </c>
      <c r="M14" s="58"/>
      <c r="N14" s="59">
        <v>0</v>
      </c>
      <c r="O14" s="55"/>
      <c r="P14" s="55">
        <v>7556</v>
      </c>
      <c r="R14" s="57">
        <f>SUM(N14+P14)</f>
        <v>7556</v>
      </c>
    </row>
    <row r="15" spans="1:16" ht="15">
      <c r="A15" s="51"/>
      <c r="B15" s="55"/>
      <c r="C15" s="55"/>
      <c r="D15" s="55"/>
      <c r="E15" s="55"/>
      <c r="F15" s="58"/>
      <c r="G15" s="56"/>
      <c r="H15" s="56"/>
      <c r="I15" s="56"/>
      <c r="J15" s="58"/>
      <c r="K15" s="58"/>
      <c r="L15" s="56"/>
      <c r="M15" s="58"/>
      <c r="N15" s="58"/>
      <c r="O15" s="55"/>
      <c r="P15" s="58"/>
    </row>
    <row r="16" spans="1:18" ht="15">
      <c r="A16" s="51" t="s">
        <v>136</v>
      </c>
      <c r="B16" s="58">
        <v>0</v>
      </c>
      <c r="C16" s="55"/>
      <c r="D16" s="58">
        <v>0</v>
      </c>
      <c r="E16" s="56"/>
      <c r="F16" s="58">
        <f>-797</f>
        <v>-797</v>
      </c>
      <c r="G16" s="56"/>
      <c r="H16" s="58">
        <v>0</v>
      </c>
      <c r="I16" s="56"/>
      <c r="J16" s="58">
        <v>797</v>
      </c>
      <c r="K16" s="55"/>
      <c r="L16" s="56" t="s">
        <v>90</v>
      </c>
      <c r="M16" s="55"/>
      <c r="N16" s="55">
        <v>0</v>
      </c>
      <c r="O16" s="56"/>
      <c r="P16" s="55">
        <v>0</v>
      </c>
      <c r="R16" s="57">
        <f>SUM(N16+P16)</f>
        <v>0</v>
      </c>
    </row>
    <row r="17" spans="1:16" ht="15">
      <c r="A17" s="51"/>
      <c r="B17" s="60"/>
      <c r="C17" s="55"/>
      <c r="D17" s="60"/>
      <c r="E17" s="55"/>
      <c r="F17" s="60"/>
      <c r="G17" s="55"/>
      <c r="H17" s="55"/>
      <c r="I17" s="55"/>
      <c r="J17" s="60"/>
      <c r="K17" s="55"/>
      <c r="L17" s="61"/>
      <c r="M17" s="55"/>
      <c r="N17" s="55"/>
      <c r="O17" s="55"/>
      <c r="P17" s="60"/>
    </row>
    <row r="18" spans="1:18" ht="15">
      <c r="A18"/>
      <c r="B18" s="62">
        <f>SUM(B12:B17)</f>
        <v>88863</v>
      </c>
      <c r="C18" s="55"/>
      <c r="D18" s="62">
        <f>SUM(D12:D17)</f>
        <v>694</v>
      </c>
      <c r="E18" s="55"/>
      <c r="F18" s="62">
        <f>SUM(F12:F17)</f>
        <v>471</v>
      </c>
      <c r="G18" s="55"/>
      <c r="H18" s="62">
        <f>SUM(H12:H17)</f>
        <v>0</v>
      </c>
      <c r="I18" s="55"/>
      <c r="J18" s="62">
        <f>SUM(J12:J17)</f>
        <v>160583</v>
      </c>
      <c r="K18" s="55"/>
      <c r="L18" s="56" t="s">
        <v>90</v>
      </c>
      <c r="M18" s="55"/>
      <c r="N18" s="62">
        <f>SUM(N12:N17)</f>
        <v>250611</v>
      </c>
      <c r="O18" s="55"/>
      <c r="P18" s="63">
        <f>SUM(P12:P17)</f>
        <v>7556</v>
      </c>
      <c r="R18" s="63">
        <f>SUM(R12:R17)</f>
        <v>258167</v>
      </c>
    </row>
    <row r="19" spans="1:16" ht="15">
      <c r="A19" s="5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55"/>
      <c r="N19" s="55"/>
      <c r="O19" s="55"/>
      <c r="P19" s="55"/>
    </row>
    <row r="20" spans="1:18" ht="15">
      <c r="A20" s="51" t="s">
        <v>137</v>
      </c>
      <c r="B20" s="58">
        <v>0</v>
      </c>
      <c r="C20" s="55"/>
      <c r="D20" s="58">
        <v>0</v>
      </c>
      <c r="E20" s="55"/>
      <c r="F20" s="58">
        <f>-340</f>
        <v>-340</v>
      </c>
      <c r="G20" s="55"/>
      <c r="H20" s="58">
        <v>0</v>
      </c>
      <c r="I20" s="56"/>
      <c r="J20" s="58">
        <v>0</v>
      </c>
      <c r="K20" s="55"/>
      <c r="L20" s="56" t="s">
        <v>90</v>
      </c>
      <c r="M20" s="55"/>
      <c r="N20" s="55">
        <f>SUM(B20+D20+F20+H20+J20)</f>
        <v>-340</v>
      </c>
      <c r="O20" s="56"/>
      <c r="P20" s="55">
        <v>0</v>
      </c>
      <c r="R20" s="55">
        <f>P20+N20</f>
        <v>-340</v>
      </c>
    </row>
    <row r="21" spans="1:18" ht="15">
      <c r="A21" s="51"/>
      <c r="B21" s="58"/>
      <c r="C21" s="55"/>
      <c r="D21" s="58"/>
      <c r="E21" s="55"/>
      <c r="F21" s="58"/>
      <c r="G21" s="55"/>
      <c r="H21" s="58"/>
      <c r="I21" s="56"/>
      <c r="J21" s="58"/>
      <c r="K21" s="55"/>
      <c r="L21" s="56"/>
      <c r="M21" s="55"/>
      <c r="N21" s="55"/>
      <c r="O21" s="56"/>
      <c r="P21" s="55"/>
      <c r="R21" s="57"/>
    </row>
    <row r="22" spans="1:18" ht="15">
      <c r="A22" s="51" t="s">
        <v>138</v>
      </c>
      <c r="B22" s="58">
        <v>0</v>
      </c>
      <c r="C22" s="55"/>
      <c r="D22" s="58">
        <v>0</v>
      </c>
      <c r="E22" s="55"/>
      <c r="F22" s="58">
        <v>0</v>
      </c>
      <c r="G22" s="55"/>
      <c r="H22" s="58">
        <v>0</v>
      </c>
      <c r="I22" s="56"/>
      <c r="J22" s="58">
        <v>0</v>
      </c>
      <c r="K22" s="55"/>
      <c r="L22" s="56" t="s">
        <v>90</v>
      </c>
      <c r="M22" s="55"/>
      <c r="N22" s="55">
        <f>SUM(B22+D22+F22+H22+J22)</f>
        <v>0</v>
      </c>
      <c r="O22" s="56"/>
      <c r="P22" s="55">
        <v>11112</v>
      </c>
      <c r="R22" s="55">
        <f>P22+N22</f>
        <v>11112</v>
      </c>
    </row>
    <row r="23" spans="1:18" ht="15">
      <c r="A23" s="51"/>
      <c r="B23" s="58"/>
      <c r="C23" s="55"/>
      <c r="D23" s="58"/>
      <c r="E23" s="55"/>
      <c r="F23" s="58"/>
      <c r="G23" s="55"/>
      <c r="H23" s="58"/>
      <c r="I23" s="56"/>
      <c r="J23" s="58"/>
      <c r="K23" s="55"/>
      <c r="L23" s="56"/>
      <c r="M23" s="55"/>
      <c r="N23" s="55"/>
      <c r="O23" s="56"/>
      <c r="P23" s="55"/>
      <c r="R23" s="57"/>
    </row>
    <row r="24" spans="1:18" ht="15">
      <c r="A24" s="51" t="s">
        <v>139</v>
      </c>
      <c r="B24" s="58">
        <v>0</v>
      </c>
      <c r="C24" s="55"/>
      <c r="D24" s="58">
        <v>0</v>
      </c>
      <c r="E24" s="55"/>
      <c r="F24" s="58">
        <v>0</v>
      </c>
      <c r="G24" s="55"/>
      <c r="H24" s="58">
        <v>0</v>
      </c>
      <c r="I24" s="56"/>
      <c r="J24" s="55">
        <v>11367</v>
      </c>
      <c r="K24" s="55"/>
      <c r="L24" s="56" t="s">
        <v>90</v>
      </c>
      <c r="M24" s="55"/>
      <c r="N24" s="55">
        <f>SUM(B24+D24+F24+H24+J24)</f>
        <v>11367</v>
      </c>
      <c r="O24" s="55"/>
      <c r="P24" s="55">
        <f>-2791+151</f>
        <v>-2640</v>
      </c>
      <c r="R24" s="55">
        <f>P24+N24</f>
        <v>8727</v>
      </c>
    </row>
    <row r="25" spans="1:18" ht="15">
      <c r="A25" s="51"/>
      <c r="B25" s="58"/>
      <c r="C25" s="55"/>
      <c r="D25" s="58"/>
      <c r="E25" s="55"/>
      <c r="F25" s="58"/>
      <c r="G25" s="55"/>
      <c r="H25" s="58"/>
      <c r="I25" s="56"/>
      <c r="J25" s="58"/>
      <c r="K25" s="55"/>
      <c r="L25" s="56"/>
      <c r="M25" s="55"/>
      <c r="N25" s="55"/>
      <c r="O25" s="55"/>
      <c r="P25" s="55"/>
      <c r="R25" s="57"/>
    </row>
    <row r="26" spans="1:18" ht="15">
      <c r="A26" s="50" t="s">
        <v>140</v>
      </c>
      <c r="B26" s="58">
        <v>0</v>
      </c>
      <c r="C26" s="55"/>
      <c r="D26" s="58">
        <v>0</v>
      </c>
      <c r="E26" s="55"/>
      <c r="F26" s="58">
        <v>0</v>
      </c>
      <c r="G26" s="55"/>
      <c r="H26" s="58">
        <v>0</v>
      </c>
      <c r="I26" s="56"/>
      <c r="J26" s="59">
        <f>-7145</f>
        <v>-7145</v>
      </c>
      <c r="K26" s="55"/>
      <c r="L26" s="56" t="s">
        <v>90</v>
      </c>
      <c r="M26" s="55"/>
      <c r="N26" s="59">
        <f>-7145</f>
        <v>-7145</v>
      </c>
      <c r="O26" s="55"/>
      <c r="P26" s="55">
        <v>0</v>
      </c>
      <c r="R26" s="55">
        <f>P26+N26</f>
        <v>-7145</v>
      </c>
    </row>
    <row r="27" spans="2:18" ht="15">
      <c r="B27" s="58"/>
      <c r="C27" s="55"/>
      <c r="D27" s="58"/>
      <c r="E27" s="55"/>
      <c r="F27" s="58"/>
      <c r="G27" s="55"/>
      <c r="H27" s="58"/>
      <c r="I27" s="56"/>
      <c r="J27" s="58"/>
      <c r="K27" s="55"/>
      <c r="L27" s="56"/>
      <c r="M27" s="55"/>
      <c r="N27" s="55"/>
      <c r="O27" s="55"/>
      <c r="P27" s="55"/>
      <c r="R27" s="57"/>
    </row>
    <row r="28" spans="1:18" ht="15">
      <c r="A28" s="50" t="s">
        <v>141</v>
      </c>
      <c r="B28" s="58">
        <v>0</v>
      </c>
      <c r="C28" s="55"/>
      <c r="D28" s="58">
        <v>0</v>
      </c>
      <c r="E28" s="55"/>
      <c r="F28" s="58">
        <v>0</v>
      </c>
      <c r="G28" s="55"/>
      <c r="H28" s="58">
        <v>0</v>
      </c>
      <c r="I28" s="56"/>
      <c r="J28" s="58">
        <v>0</v>
      </c>
      <c r="K28" s="55"/>
      <c r="L28" s="59">
        <f>-2</f>
        <v>-2</v>
      </c>
      <c r="M28" s="55"/>
      <c r="N28" s="59">
        <f>-2</f>
        <v>-2</v>
      </c>
      <c r="O28" s="55"/>
      <c r="P28" s="55">
        <v>0</v>
      </c>
      <c r="R28" s="55">
        <f>P28+N28</f>
        <v>-2</v>
      </c>
    </row>
    <row r="29" spans="1:16" ht="15">
      <c r="A29" s="51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61"/>
      <c r="M29" s="55"/>
      <c r="N29" s="55"/>
      <c r="O29" s="55"/>
      <c r="P29" s="55"/>
    </row>
    <row r="30" spans="1:18" ht="15">
      <c r="A30" s="51" t="s">
        <v>142</v>
      </c>
      <c r="B30" s="64">
        <f>SUM(B17:B29)</f>
        <v>88863</v>
      </c>
      <c r="C30" s="55"/>
      <c r="D30" s="64">
        <f>SUM(D17:D29)</f>
        <v>694</v>
      </c>
      <c r="E30" s="55"/>
      <c r="F30" s="64">
        <f>SUM(F17:F29)</f>
        <v>131</v>
      </c>
      <c r="G30" s="55"/>
      <c r="H30" s="64">
        <f>SUM(H17:H29)</f>
        <v>0</v>
      </c>
      <c r="I30" s="55"/>
      <c r="J30" s="64">
        <f>SUM(J17:J29)</f>
        <v>164805</v>
      </c>
      <c r="K30" s="55"/>
      <c r="L30" s="64">
        <f>SUM(L17:L29)</f>
        <v>-2</v>
      </c>
      <c r="M30" s="55"/>
      <c r="N30" s="64">
        <f>SUM(N17:N29)</f>
        <v>254491</v>
      </c>
      <c r="O30" s="55"/>
      <c r="P30" s="64">
        <f>SUM(P17:P29)</f>
        <v>16028</v>
      </c>
      <c r="R30" s="64">
        <f>SUM(R17:R29)</f>
        <v>270519</v>
      </c>
    </row>
    <row r="31" spans="1:16" ht="15">
      <c r="A31" s="51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ht="15">
      <c r="A32" s="51" t="s">
        <v>143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5">
      <c r="A33" s="51" t="s">
        <v>144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ht="15">
      <c r="A34" s="51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8" ht="15">
      <c r="A35" s="5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8" t="s">
        <v>116</v>
      </c>
      <c r="R35" s="8" t="s">
        <v>117</v>
      </c>
    </row>
    <row r="36" spans="1:18" ht="15">
      <c r="A36" s="51"/>
      <c r="B36" s="72" t="s">
        <v>118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55"/>
      <c r="P36" s="8" t="s">
        <v>119</v>
      </c>
      <c r="R36" s="52" t="s">
        <v>120</v>
      </c>
    </row>
    <row r="37" spans="1:18" ht="15">
      <c r="A37" s="51"/>
      <c r="B37" s="8" t="s">
        <v>121</v>
      </c>
      <c r="C37" s="8"/>
      <c r="D37" s="8" t="s">
        <v>122</v>
      </c>
      <c r="E37" s="8"/>
      <c r="F37" s="8" t="s">
        <v>123</v>
      </c>
      <c r="G37" s="8"/>
      <c r="H37" s="8" t="s">
        <v>124</v>
      </c>
      <c r="I37" s="8"/>
      <c r="J37" s="8" t="s">
        <v>125</v>
      </c>
      <c r="K37" s="8"/>
      <c r="L37" s="8" t="s">
        <v>126</v>
      </c>
      <c r="M37" s="8"/>
      <c r="N37" s="8"/>
      <c r="O37" s="8"/>
      <c r="P37" s="8"/>
      <c r="R37" s="8"/>
    </row>
    <row r="38" spans="1:18" ht="15">
      <c r="A38" s="51"/>
      <c r="B38" s="8" t="s">
        <v>127</v>
      </c>
      <c r="C38" s="8"/>
      <c r="D38" s="8" t="s">
        <v>128</v>
      </c>
      <c r="E38" s="8"/>
      <c r="F38" s="8" t="s">
        <v>129</v>
      </c>
      <c r="G38" s="8"/>
      <c r="H38" s="8" t="s">
        <v>130</v>
      </c>
      <c r="I38" s="8"/>
      <c r="J38" s="8" t="s">
        <v>131</v>
      </c>
      <c r="K38" s="8"/>
      <c r="L38" s="8" t="s">
        <v>132</v>
      </c>
      <c r="M38" s="8"/>
      <c r="N38" s="8" t="s">
        <v>117</v>
      </c>
      <c r="O38" s="8"/>
      <c r="P38" s="8"/>
      <c r="R38" s="52"/>
    </row>
    <row r="39" spans="1:18" ht="15">
      <c r="A39" s="51"/>
      <c r="B39" s="53" t="s">
        <v>14</v>
      </c>
      <c r="C39" s="53"/>
      <c r="D39" s="53" t="s">
        <v>14</v>
      </c>
      <c r="E39" s="53"/>
      <c r="F39" s="53" t="s">
        <v>14</v>
      </c>
      <c r="G39" s="53"/>
      <c r="H39" s="53" t="s">
        <v>14</v>
      </c>
      <c r="I39" s="53"/>
      <c r="J39" s="53" t="s">
        <v>14</v>
      </c>
      <c r="K39" s="53"/>
      <c r="L39" s="53" t="s">
        <v>14</v>
      </c>
      <c r="M39" s="53"/>
      <c r="N39" s="53" t="s">
        <v>14</v>
      </c>
      <c r="O39" s="53"/>
      <c r="P39" s="53" t="s">
        <v>14</v>
      </c>
      <c r="R39" s="53" t="s">
        <v>14</v>
      </c>
    </row>
    <row r="40" spans="1:16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6" ht="15">
      <c r="A41" s="54" t="s">
        <v>145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8" ht="15">
      <c r="A43" s="51" t="s">
        <v>146</v>
      </c>
      <c r="B43" s="55">
        <v>88858</v>
      </c>
      <c r="C43" s="55"/>
      <c r="D43" s="55">
        <v>688</v>
      </c>
      <c r="E43" s="55"/>
      <c r="F43" s="55">
        <v>830</v>
      </c>
      <c r="G43" s="55"/>
      <c r="H43" s="55">
        <v>6398</v>
      </c>
      <c r="I43" s="55"/>
      <c r="J43" s="55">
        <v>127799</v>
      </c>
      <c r="K43" s="55"/>
      <c r="L43" s="56" t="s">
        <v>90</v>
      </c>
      <c r="M43" s="55"/>
      <c r="N43" s="55">
        <f>SUM(B43+D43+F43+H43+J43)</f>
        <v>224573</v>
      </c>
      <c r="O43" s="55"/>
      <c r="P43" s="55">
        <v>0</v>
      </c>
      <c r="R43" s="57">
        <f>SUM(N43+P43)</f>
        <v>224573</v>
      </c>
    </row>
    <row r="44" spans="1:16" ht="15">
      <c r="A44" s="51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6"/>
      <c r="M44" s="55"/>
      <c r="N44" s="55"/>
      <c r="O44" s="55"/>
      <c r="P44" s="55"/>
    </row>
    <row r="45" spans="1:18" ht="15">
      <c r="A45" s="51" t="s">
        <v>135</v>
      </c>
      <c r="B45" s="58">
        <v>0</v>
      </c>
      <c r="C45" s="55"/>
      <c r="D45" s="58">
        <v>0</v>
      </c>
      <c r="E45" s="55"/>
      <c r="F45" s="58">
        <v>0</v>
      </c>
      <c r="G45" s="56"/>
      <c r="H45" s="58">
        <f>-6398</f>
        <v>-6398</v>
      </c>
      <c r="I45" s="56"/>
      <c r="J45" s="58">
        <v>6398</v>
      </c>
      <c r="K45" s="58"/>
      <c r="L45" s="56" t="s">
        <v>90</v>
      </c>
      <c r="M45" s="58"/>
      <c r="N45" s="55">
        <f>SUM(B45+D45+F45+H45+J45)</f>
        <v>0</v>
      </c>
      <c r="O45" s="55"/>
      <c r="P45" s="55">
        <v>7377</v>
      </c>
      <c r="R45" s="57">
        <f>SUM(N45+P45)</f>
        <v>7377</v>
      </c>
    </row>
    <row r="46" spans="1:16" ht="15">
      <c r="A46" s="51"/>
      <c r="B46" s="60"/>
      <c r="C46" s="55"/>
      <c r="D46" s="60"/>
      <c r="E46" s="55"/>
      <c r="F46" s="60"/>
      <c r="G46" s="55"/>
      <c r="H46" s="55"/>
      <c r="I46" s="55"/>
      <c r="J46" s="60"/>
      <c r="K46" s="55"/>
      <c r="L46" s="61"/>
      <c r="M46" s="55"/>
      <c r="N46" s="55"/>
      <c r="O46" s="55"/>
      <c r="P46" s="60"/>
    </row>
    <row r="47" spans="1:18" ht="15">
      <c r="A47"/>
      <c r="B47" s="62">
        <f>SUM(B43:B46)</f>
        <v>88858</v>
      </c>
      <c r="C47" s="55"/>
      <c r="D47" s="62">
        <f>SUM(D43:D46)</f>
        <v>688</v>
      </c>
      <c r="E47" s="55"/>
      <c r="F47" s="62">
        <f>SUM(F43:F46)</f>
        <v>830</v>
      </c>
      <c r="G47" s="55"/>
      <c r="H47" s="62">
        <f>SUM(H43:H46)</f>
        <v>0</v>
      </c>
      <c r="I47" s="55"/>
      <c r="J47" s="62">
        <f>SUM(J43:J46)</f>
        <v>134197</v>
      </c>
      <c r="K47" s="55"/>
      <c r="L47" s="56" t="s">
        <v>90</v>
      </c>
      <c r="M47" s="55"/>
      <c r="N47" s="62">
        <f>SUM(N43:N46)</f>
        <v>224573</v>
      </c>
      <c r="O47" s="55"/>
      <c r="P47" s="63">
        <f>SUM(P43:P46)</f>
        <v>7377</v>
      </c>
      <c r="R47" s="63">
        <f>SUM(R43:R46)</f>
        <v>231950</v>
      </c>
    </row>
    <row r="48" ht="15">
      <c r="A48" s="50" t="s">
        <v>153</v>
      </c>
    </row>
    <row r="49" ht="15">
      <c r="A49" s="50" t="s">
        <v>147</v>
      </c>
    </row>
    <row r="50" spans="1:18" ht="15">
      <c r="A50" s="50" t="s">
        <v>148</v>
      </c>
      <c r="B50" s="58">
        <v>5</v>
      </c>
      <c r="D50" s="58">
        <v>6</v>
      </c>
      <c r="F50" s="58">
        <v>0</v>
      </c>
      <c r="H50" s="58">
        <v>0</v>
      </c>
      <c r="J50" s="58">
        <v>0</v>
      </c>
      <c r="L50" s="52" t="s">
        <v>90</v>
      </c>
      <c r="N50" s="55">
        <f>SUM(B50+D50+F50+H50+J50)</f>
        <v>11</v>
      </c>
      <c r="P50" s="55">
        <v>0</v>
      </c>
      <c r="R50" s="57">
        <f>SUM(N50+P50)</f>
        <v>11</v>
      </c>
    </row>
    <row r="51" ht="15">
      <c r="L51" s="52"/>
    </row>
    <row r="52" spans="1:18" ht="15">
      <c r="A52" s="51" t="s">
        <v>137</v>
      </c>
      <c r="B52" s="58">
        <v>0</v>
      </c>
      <c r="C52" s="55"/>
      <c r="D52" s="58">
        <v>0</v>
      </c>
      <c r="E52" s="55"/>
      <c r="F52" s="58">
        <v>438</v>
      </c>
      <c r="H52" s="58">
        <v>0</v>
      </c>
      <c r="J52" s="58">
        <v>0</v>
      </c>
      <c r="L52" s="52" t="s">
        <v>90</v>
      </c>
      <c r="N52" s="55">
        <f>SUM(B52+D52+F52+H52+J52)</f>
        <v>438</v>
      </c>
      <c r="P52" s="55">
        <v>0</v>
      </c>
      <c r="R52" s="57">
        <f>SUM(N52+P52)</f>
        <v>438</v>
      </c>
    </row>
    <row r="53" spans="1:12" ht="15">
      <c r="A53" s="51"/>
      <c r="L53" s="52"/>
    </row>
    <row r="54" spans="1:18" ht="15">
      <c r="A54" s="51" t="s">
        <v>139</v>
      </c>
      <c r="B54" s="58">
        <v>0</v>
      </c>
      <c r="C54" s="55"/>
      <c r="D54" s="58">
        <v>0</v>
      </c>
      <c r="F54" s="58">
        <v>0</v>
      </c>
      <c r="H54" s="58">
        <v>0</v>
      </c>
      <c r="J54" s="58">
        <v>31987</v>
      </c>
      <c r="L54" s="52" t="s">
        <v>90</v>
      </c>
      <c r="N54" s="55">
        <f>SUM(B54+D54+F54+H54+J54)</f>
        <v>31987</v>
      </c>
      <c r="P54" s="57">
        <v>179</v>
      </c>
      <c r="R54" s="57">
        <f>SUM(N54+P54)</f>
        <v>32166</v>
      </c>
    </row>
    <row r="55" ht="15">
      <c r="L55" s="52"/>
    </row>
    <row r="56" spans="1:18" ht="15">
      <c r="A56" s="50" t="s">
        <v>140</v>
      </c>
      <c r="B56" s="58">
        <v>0</v>
      </c>
      <c r="C56" s="55"/>
      <c r="D56" s="58">
        <v>0</v>
      </c>
      <c r="F56" s="58">
        <v>0</v>
      </c>
      <c r="H56" s="58">
        <v>0</v>
      </c>
      <c r="J56" s="58">
        <f>-6398</f>
        <v>-6398</v>
      </c>
      <c r="L56" s="52" t="s">
        <v>90</v>
      </c>
      <c r="N56" s="55">
        <f>SUM(B56+D56+F56+H56+J56)</f>
        <v>-6398</v>
      </c>
      <c r="P56" s="55">
        <v>0</v>
      </c>
      <c r="R56" s="55">
        <f>-6398</f>
        <v>-6398</v>
      </c>
    </row>
    <row r="57" ht="15">
      <c r="L57" s="65"/>
    </row>
    <row r="58" spans="1:18" ht="15">
      <c r="A58" s="51" t="s">
        <v>149</v>
      </c>
      <c r="B58" s="64">
        <f>SUM(B47:B57)</f>
        <v>88863</v>
      </c>
      <c r="C58" s="55"/>
      <c r="D58" s="64">
        <f>SUM(D47:D57)</f>
        <v>694</v>
      </c>
      <c r="E58" s="55"/>
      <c r="F58" s="64">
        <f>SUM(F47:F57)</f>
        <v>1268</v>
      </c>
      <c r="G58" s="55"/>
      <c r="H58" s="64">
        <f>SUM(H47:H57)</f>
        <v>0</v>
      </c>
      <c r="I58" s="55"/>
      <c r="J58" s="64">
        <f>SUM(J47:J57)</f>
        <v>159786</v>
      </c>
      <c r="K58" s="55"/>
      <c r="L58" s="66" t="s">
        <v>90</v>
      </c>
      <c r="M58" s="55"/>
      <c r="N58" s="64">
        <f>SUM(N47:N57)</f>
        <v>250611</v>
      </c>
      <c r="O58" s="55"/>
      <c r="P58" s="67">
        <f>SUM(P47:P57)</f>
        <v>7556</v>
      </c>
      <c r="R58" s="67">
        <f>SUM(R47:R57)</f>
        <v>258167</v>
      </c>
    </row>
    <row r="59" ht="15">
      <c r="L59" s="52"/>
    </row>
    <row r="60" ht="15">
      <c r="A60" s="51" t="s">
        <v>150</v>
      </c>
    </row>
    <row r="62" spans="1:16" ht="15">
      <c r="A62" s="51" t="s">
        <v>151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ht="15">
      <c r="A63" s="51" t="s">
        <v>152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</sheetData>
  <mergeCells count="4">
    <mergeCell ref="A1:R1"/>
    <mergeCell ref="A2:R2"/>
    <mergeCell ref="B5:N5"/>
    <mergeCell ref="B36:N36"/>
  </mergeCells>
  <printOptions horizontalCentered="1"/>
  <pageMargins left="0.3" right="0.3" top="0.3" bottom="0.3" header="0.511805555555556" footer="0.511805555555556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delloyd</cp:lastModifiedBy>
  <cp:lastPrinted>2007-02-27T08:17:48Z</cp:lastPrinted>
  <dcterms:created xsi:type="dcterms:W3CDTF">2003-08-25T09:05:58Z</dcterms:created>
  <dcterms:modified xsi:type="dcterms:W3CDTF">2007-02-27T08:17:55Z</dcterms:modified>
  <cp:category/>
  <cp:version/>
  <cp:contentType/>
  <cp:contentStatus/>
  <cp:revision>1</cp:revision>
</cp:coreProperties>
</file>